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firstSheet="2" activeTab="2"/>
  </bookViews>
  <sheets>
    <sheet name="in hop" sheetId="1" state="hidden" r:id="rId1"/>
    <sheet name="in phan cong day" sheetId="2" state="hidden" r:id="rId2"/>
    <sheet name="55,56,57" sheetId="3" r:id="rId3"/>
    <sheet name="56B nhóm 2" sheetId="4" r:id="rId4"/>
    <sheet name="KHOA B ĐẶC THÙ" sheetId="5" r:id="rId5"/>
    <sheet name="KHOA B" sheetId="6" state="hidden" r:id="rId6"/>
  </sheets>
  <definedNames>
    <definedName name="_xlnm._FilterDatabase" localSheetId="2" hidden="1">'55,56,57'!$A$11:$O$324</definedName>
    <definedName name="_xlnm._FilterDatabase" localSheetId="5" hidden="1">'KHOA B'!$A$9:$I$21</definedName>
    <definedName name="_xlnm._FilterDatabase" localSheetId="4" hidden="1">'KHOA B ĐẶC THÙ'!$A$9:$I$35</definedName>
    <definedName name="_xlnm.Print_Titles" localSheetId="2">'55,56,57'!$10:$11</definedName>
  </definedNames>
  <calcPr fullCalcOnLoad="1"/>
</workbook>
</file>

<file path=xl/sharedStrings.xml><?xml version="1.0" encoding="utf-8"?>
<sst xmlns="http://schemas.openxmlformats.org/spreadsheetml/2006/main" count="5085" uniqueCount="429">
  <si>
    <t>Ngày</t>
  </si>
  <si>
    <t xml:space="preserve">Thời gian </t>
  </si>
  <si>
    <t>Nội dung</t>
  </si>
  <si>
    <t>Hội trường</t>
  </si>
  <si>
    <t>Đối tượng</t>
  </si>
  <si>
    <t>SV  học tập</t>
  </si>
  <si>
    <t>Phân công giảng dạy</t>
  </si>
  <si>
    <t>Ghi chú</t>
  </si>
  <si>
    <t>7h30 – 9h20</t>
  </si>
  <si>
    <t>H1</t>
  </si>
  <si>
    <t>Báo cáo viên ngoài trường</t>
  </si>
  <si>
    <t>9h40 – 11h30</t>
  </si>
  <si>
    <t>2.1&amp;2.2</t>
  </si>
  <si>
    <t>Khoa Lý luận chính trị</t>
  </si>
  <si>
    <t>G204</t>
  </si>
  <si>
    <t>G404</t>
  </si>
  <si>
    <t>G102</t>
  </si>
  <si>
    <t>G201</t>
  </si>
  <si>
    <t>G301</t>
  </si>
  <si>
    <t>1.1&amp;1.2</t>
  </si>
  <si>
    <t>G401</t>
  </si>
  <si>
    <t>Phòng CTSV</t>
  </si>
  <si>
    <t>1.3&amp;1.4</t>
  </si>
  <si>
    <t>Phòng QL Đào tạo</t>
  </si>
  <si>
    <t>G402</t>
  </si>
  <si>
    <t>G502</t>
  </si>
  <si>
    <t>V101</t>
  </si>
  <si>
    <t>V103</t>
  </si>
  <si>
    <t>V104</t>
  </si>
  <si>
    <t>V201</t>
  </si>
  <si>
    <t>V202</t>
  </si>
  <si>
    <t>13h30-15h20</t>
  </si>
  <si>
    <t>15h40-17h30</t>
  </si>
  <si>
    <t>V203</t>
  </si>
  <si>
    <t>V204</t>
  </si>
  <si>
    <t>52C</t>
  </si>
  <si>
    <t>51C4, 51C5</t>
  </si>
  <si>
    <t>52T</t>
  </si>
  <si>
    <t>51T1, 51T2</t>
  </si>
  <si>
    <t>51T</t>
  </si>
  <si>
    <t>52BKS</t>
  </si>
  <si>
    <t>52BLH</t>
  </si>
  <si>
    <t>51Q</t>
  </si>
  <si>
    <t>52D, 52DD</t>
  </si>
  <si>
    <t>51P</t>
  </si>
  <si>
    <t>51F1, 51F2</t>
  </si>
  <si>
    <t>52H</t>
  </si>
  <si>
    <t>51H1, 51H2</t>
  </si>
  <si>
    <t>51I1, 51I2</t>
  </si>
  <si>
    <t>52S</t>
  </si>
  <si>
    <t>52N</t>
  </si>
  <si>
    <t>51I3, 51I4</t>
  </si>
  <si>
    <t>V301</t>
  </si>
  <si>
    <t>A</t>
  </si>
  <si>
    <t>B</t>
  </si>
  <si>
    <t xml:space="preserve">51BLH
</t>
  </si>
  <si>
    <t>Cường</t>
  </si>
  <si>
    <t>Đào</t>
  </si>
  <si>
    <t>Thu</t>
  </si>
  <si>
    <t>Linh</t>
  </si>
  <si>
    <t xml:space="preserve"> 52A</t>
  </si>
  <si>
    <t>51B3LH, 51B4LH,
53B4LH</t>
  </si>
  <si>
    <t>C</t>
  </si>
  <si>
    <t>53BKS, 53Q, 53QT</t>
  </si>
  <si>
    <t>Q</t>
  </si>
  <si>
    <t>53BLH</t>
  </si>
  <si>
    <t>G101</t>
  </si>
  <si>
    <t>51Q,52Q</t>
  </si>
  <si>
    <t>52Q,53Q</t>
  </si>
  <si>
    <t>53QT</t>
  </si>
  <si>
    <t>Độ</t>
  </si>
  <si>
    <t>Phương</t>
  </si>
  <si>
    <t>D</t>
  </si>
  <si>
    <t>V304</t>
  </si>
  <si>
    <t>V303</t>
  </si>
  <si>
    <t>53T</t>
  </si>
  <si>
    <t>F</t>
  </si>
  <si>
    <t>51C4,51C5</t>
  </si>
  <si>
    <t>51T3,51T4</t>
  </si>
  <si>
    <t>53D
53DD</t>
  </si>
  <si>
    <t>Hải</t>
  </si>
  <si>
    <t>53P3,53P4</t>
  </si>
  <si>
    <t>53EK2,
53EK3</t>
  </si>
  <si>
    <t>E</t>
  </si>
  <si>
    <t>53E
53EK</t>
  </si>
  <si>
    <t>Thứ 4
(8/8/18)</t>
  </si>
  <si>
    <t>52E4,52E5</t>
  </si>
  <si>
    <t>51F5,51F6</t>
  </si>
  <si>
    <t>53P1,53P2</t>
  </si>
  <si>
    <t>51E1,51E2</t>
  </si>
  <si>
    <t>H</t>
  </si>
  <si>
    <t>51S</t>
  </si>
  <si>
    <t>S</t>
  </si>
  <si>
    <t>51E
51HH, 53HH</t>
  </si>
  <si>
    <t>53S3,53S4</t>
  </si>
  <si>
    <t>51H3,51H4</t>
  </si>
  <si>
    <t>51H5,51H6
51HH</t>
  </si>
  <si>
    <t>53I4,53I5</t>
  </si>
  <si>
    <t>52U
51B4KS</t>
  </si>
  <si>
    <t>I</t>
  </si>
  <si>
    <t>N</t>
  </si>
  <si>
    <t>U</t>
  </si>
  <si>
    <t>51N1,51N2</t>
  </si>
  <si>
    <t>51N3,51N4</t>
  </si>
  <si>
    <t>51N5,51N6</t>
  </si>
  <si>
    <t>53N1,53N2</t>
  </si>
  <si>
    <t>53N3,53N4</t>
  </si>
  <si>
    <t>53N5,53N6</t>
  </si>
  <si>
    <t>53U3,53U4</t>
  </si>
  <si>
    <t>53U1,53U2</t>
  </si>
  <si>
    <t>53U5,53U6</t>
  </si>
  <si>
    <t>51U1,51U2</t>
  </si>
  <si>
    <t>51U3,51U4</t>
  </si>
  <si>
    <t>52U1,52U2</t>
  </si>
  <si>
    <t>52U3,52U4</t>
  </si>
  <si>
    <t>51N
53N5,53N6</t>
  </si>
  <si>
    <t xml:space="preserve">Trang </t>
  </si>
  <si>
    <t xml:space="preserve">Phân công dự kiến </t>
  </si>
  <si>
    <t>đ/c Cường</t>
  </si>
  <si>
    <t>đ/c Đào</t>
  </si>
  <si>
    <t>đ/c Hải</t>
  </si>
  <si>
    <t>đ/c Độ</t>
  </si>
  <si>
    <t>đ/c Linh</t>
  </si>
  <si>
    <t>đ/c Thu</t>
  </si>
  <si>
    <t>đ/c Trang</t>
  </si>
  <si>
    <t>đ/c Phương</t>
  </si>
  <si>
    <t>Thứ 2
(6/8/18)</t>
  </si>
  <si>
    <t>Thứ 3
(7/8/18)</t>
  </si>
  <si>
    <t>Thứ 5
(9/8/18)</t>
  </si>
  <si>
    <t>Thứ 6
(10/8/18)</t>
  </si>
  <si>
    <t xml:space="preserve">LỊCH HỌC TẬP </t>
  </si>
  <si>
    <t>CÁC KHOÁ 51, 52, 53</t>
  </si>
  <si>
    <t>(Kèm theo Kế hoạch số         /KH-ĐHTM-CTSV ngày       tháng    năm 2018)</t>
  </si>
  <si>
    <t>TUẦN SINH HOẠT CÔNG DÂN - SINH VIÊN NĂM HỌC 2018-2019</t>
  </si>
  <si>
    <t xml:space="preserve">53S1,53S2
</t>
  </si>
  <si>
    <t>53I</t>
  </si>
  <si>
    <t>52I</t>
  </si>
  <si>
    <t>51I, 52S</t>
  </si>
  <si>
    <t>dự kiến có mặt 90%</t>
  </si>
  <si>
    <t>52I1,52I2</t>
  </si>
  <si>
    <t>51B1KS,
51B2KS</t>
  </si>
  <si>
    <t>51B3KS,
51B4KS</t>
  </si>
  <si>
    <t>51A4,51A5</t>
  </si>
  <si>
    <t>51K1,
51K2,51K3</t>
  </si>
  <si>
    <t>51K4,51K5</t>
  </si>
  <si>
    <t>53A, 
51K1</t>
  </si>
  <si>
    <t>53C1,53C2,
53C3</t>
  </si>
  <si>
    <t>53C1,53C2
53C3</t>
  </si>
  <si>
    <t>52A1,52A2,
52A3</t>
  </si>
  <si>
    <t>52A4,52A5,
52A6</t>
  </si>
  <si>
    <t xml:space="preserve">52A7,52A8,
52A9 </t>
  </si>
  <si>
    <t xml:space="preserve">52B1LH,
52B2LH,
52B3LH </t>
  </si>
  <si>
    <t>53B1KS,
53B2KS,
53B3KS</t>
  </si>
  <si>
    <t>53B4KS,
53B5KS,
53B6KS</t>
  </si>
  <si>
    <t>53T1,53T2</t>
  </si>
  <si>
    <t>52T1,52T2,
52T3</t>
  </si>
  <si>
    <t>51D1,51D2</t>
  </si>
  <si>
    <t>51D5,51D6</t>
  </si>
  <si>
    <t>51D3,51D4</t>
  </si>
  <si>
    <t>53D1,53D2,
53D3</t>
  </si>
  <si>
    <t>53D4,53D5</t>
  </si>
  <si>
    <t>53D6,53D7
53D8</t>
  </si>
  <si>
    <t>51,52,53DD</t>
  </si>
  <si>
    <t>51D4,51D5,
51D6</t>
  </si>
  <si>
    <t>52F1,52F2,
52F3</t>
  </si>
  <si>
    <t>52F4,52F5,
52F6</t>
  </si>
  <si>
    <t>52D1,52D2,
52D3</t>
  </si>
  <si>
    <t>52D4,52D5,
52D6</t>
  </si>
  <si>
    <t>52D7,52D8,
52D9</t>
  </si>
  <si>
    <t>51C1,51C2,
51C3</t>
  </si>
  <si>
    <t>53C4,53C5,
53C6</t>
  </si>
  <si>
    <t>51A1,51A2,
51A3</t>
  </si>
  <si>
    <t>53T3,53T4,
53T5</t>
  </si>
  <si>
    <t>51K2,51K3,
51K4,51K5</t>
  </si>
  <si>
    <t>53F1,53F2,
53F3,52P4</t>
  </si>
  <si>
    <t>53F4, 53F5,53F6,
53F7</t>
  </si>
  <si>
    <t>52P1,52P2,
52P3</t>
  </si>
  <si>
    <t>52E1,52E2,
52E3</t>
  </si>
  <si>
    <t>52H1,52H2,
52H3</t>
  </si>
  <si>
    <t>52H4,52H5,
52H6</t>
  </si>
  <si>
    <t>51H3, 51H4,51H5,
51H6</t>
  </si>
  <si>
    <t>53H4,53H5,
53H6</t>
  </si>
  <si>
    <t>53H1,53H2,
53H3</t>
  </si>
  <si>
    <t>52I3,53I4,
52I5</t>
  </si>
  <si>
    <t>53H5,53H6, 53HH</t>
  </si>
  <si>
    <t>53I1,53I2,
53I3</t>
  </si>
  <si>
    <t>52N1,52N2,
52N3</t>
  </si>
  <si>
    <t>52N4,52N5,
52N6</t>
  </si>
  <si>
    <t>51U
53U1,53U2,
53U3</t>
  </si>
  <si>
    <t>53U4,53U5,
53U6</t>
  </si>
  <si>
    <t>51B1KS,
51B2KS,
51B3KS</t>
  </si>
  <si>
    <t>53N1,53N2,
53N3,53N4</t>
  </si>
  <si>
    <t>51U5,52U6</t>
  </si>
  <si>
    <t>53A4,53A5,
53A6</t>
  </si>
  <si>
    <t>53A1,53A2,
53A3</t>
  </si>
  <si>
    <t>53A7,53A8,
53A9</t>
  </si>
  <si>
    <t>53B1LH,
53B2LH,
53B3LH</t>
  </si>
  <si>
    <t>51F3,51F4,
51F5,51F6</t>
  </si>
  <si>
    <t>52F4,52F5,
52F6,52P4</t>
  </si>
  <si>
    <t>53E1,53E2</t>
  </si>
  <si>
    <t>53E3,53E4</t>
  </si>
  <si>
    <t>53E5,53EK1</t>
  </si>
  <si>
    <t>53F1,53F2</t>
  </si>
  <si>
    <t>53F3,53F4,
53F5</t>
  </si>
  <si>
    <t>53F6,53F7</t>
  </si>
  <si>
    <t>51P1,51P2</t>
  </si>
  <si>
    <t>51P3,51P4</t>
  </si>
  <si>
    <t>51F1,51F2</t>
  </si>
  <si>
    <t>51F3,51F4</t>
  </si>
  <si>
    <t>51E3,51E4</t>
  </si>
  <si>
    <t>51E5,51E6</t>
  </si>
  <si>
    <t>51H1,51H2</t>
  </si>
  <si>
    <t>51S1,51S2</t>
  </si>
  <si>
    <t>51S3,51S4</t>
  </si>
  <si>
    <t>53H1,53H2</t>
  </si>
  <si>
    <t>53H3,53H4</t>
  </si>
  <si>
    <t>BỘ GIÁO DỤC VÀ ĐÀO TẠO</t>
  </si>
  <si>
    <t>TRƯỜNG ĐẠI HỌC THƯƠNG MẠI</t>
  </si>
  <si>
    <t>CỘNG HÒA XÃ HỘI CHỦ NGHĨA VIỆT NAM</t>
  </si>
  <si>
    <t>Độc lập - Tự do - Hạnh phúc</t>
  </si>
  <si>
    <t>51B1LH,
51B2LH,
52B4LH</t>
  </si>
  <si>
    <t>Ghi chú:</t>
  </si>
  <si>
    <t>KT. HIỆU TRƯỞNG</t>
  </si>
  <si>
    <t>PHÓ HIỆU TRƯỞNG</t>
  </si>
  <si>
    <t>PGS,TS. Đỗ Minh Thành</t>
  </si>
  <si>
    <t>51D1,51D2,
51D3,51DD</t>
  </si>
  <si>
    <r>
      <rPr>
        <sz val="7"/>
        <color indexed="8"/>
        <rFont val="Times New Roman"/>
        <family val="1"/>
      </rPr>
      <t xml:space="preserve">                       </t>
    </r>
    <r>
      <rPr>
        <sz val="12"/>
        <color indexed="8"/>
        <rFont val="Times New Roman"/>
        <family val="1"/>
      </rPr>
      <t>Trong quá trình thực hiện, có điều gì vướng mắc đề nghị các Khoa phản ánh cho Ban Giám Hiệu qua Phòng CTSV  (Đ/c Hải - Phó Trưởng phòng - số ĐT: 0913.015.775 hoặc Đ/c Đào chuyên viên - số ĐT: 0984.95.22.99) để xử lý, không để ảnh hưởng đến việc thực hiện kế hoạch chung.</t>
    </r>
  </si>
  <si>
    <t xml:space="preserve">Phân công 
dự kiến </t>
  </si>
  <si>
    <t>G302</t>
  </si>
  <si>
    <t>G202</t>
  </si>
  <si>
    <t>H2</t>
  </si>
  <si>
    <t>(Kèm theo Kế hoạch số         /KH-ĐHTM-CTSV ngày       tháng    năm 2022)</t>
  </si>
  <si>
    <t>TUẦN SINH HOẠT CÔNG DÂN - SINH VIÊN NĂM HỌC 2022-2023</t>
  </si>
  <si>
    <t>Thứ 2
(01/8/22)</t>
  </si>
  <si>
    <t>55E</t>
  </si>
  <si>
    <t>55Q,QT</t>
  </si>
  <si>
    <t>55EK</t>
  </si>
  <si>
    <t>55T</t>
  </si>
  <si>
    <t>CT</t>
  </si>
  <si>
    <t>56Q,QT</t>
  </si>
  <si>
    <t>57Q, 57QT1</t>
  </si>
  <si>
    <t>56A1,56A2</t>
  </si>
  <si>
    <t>56A3,56A4</t>
  </si>
  <si>
    <t>56A5,56A6</t>
  </si>
  <si>
    <t>57A1,57A2</t>
  </si>
  <si>
    <t>57A3,57A4</t>
  </si>
  <si>
    <t>57A5,57A6,
57A7</t>
  </si>
  <si>
    <t>55C1,55C2
55C3,55C4</t>
  </si>
  <si>
    <t>55C5, 55LQ1
55LQ2</t>
  </si>
  <si>
    <t>55F1,55F2
55F3,55F4</t>
  </si>
  <si>
    <t>55P, 55F5</t>
  </si>
  <si>
    <t>56LQ</t>
  </si>
  <si>
    <t>FP</t>
  </si>
  <si>
    <t>56C1,56C2</t>
  </si>
  <si>
    <t>56C3,56C4</t>
  </si>
  <si>
    <t>56T1,56T2</t>
  </si>
  <si>
    <t>57LQ</t>
  </si>
  <si>
    <t>57T1,57T2</t>
  </si>
  <si>
    <t>57Q, 57QT</t>
  </si>
  <si>
    <t>57A1,57A2
57A3,57A4</t>
  </si>
  <si>
    <t>55D,
55DC,55DK</t>
  </si>
  <si>
    <t>55A1,55A2</t>
  </si>
  <si>
    <t>55A3,55A4</t>
  </si>
  <si>
    <t>55A5,55A6</t>
  </si>
  <si>
    <t xml:space="preserve">                                                                                                Thứ 3
(02/8/22)</t>
  </si>
  <si>
    <t>55E1,55E2</t>
  </si>
  <si>
    <t>55E3,55E4</t>
  </si>
  <si>
    <t>56Q1,56Q2
55T3</t>
  </si>
  <si>
    <t>55T1,55T2</t>
  </si>
  <si>
    <t>Q,CT</t>
  </si>
  <si>
    <t>CT,FP</t>
  </si>
  <si>
    <t>57P</t>
  </si>
  <si>
    <t>55N1,55N2
55N3,55N4</t>
  </si>
  <si>
    <t>55N5
55HH</t>
  </si>
  <si>
    <t>H,N</t>
  </si>
  <si>
    <t>55D</t>
  </si>
  <si>
    <t>55DC</t>
  </si>
  <si>
    <t>55DK</t>
  </si>
  <si>
    <t>55C1,55C2</t>
  </si>
  <si>
    <t>55C3,55C4
55C5</t>
  </si>
  <si>
    <t>55LQ</t>
  </si>
  <si>
    <t>55P</t>
  </si>
  <si>
    <t>55F3,55F4
55F5</t>
  </si>
  <si>
    <t>55F1,55F2</t>
  </si>
  <si>
    <t>55DD</t>
  </si>
  <si>
    <t>55U1,55U2
55U3,55U4</t>
  </si>
  <si>
    <t>55I
55S1,55S2
55U5</t>
  </si>
  <si>
    <t>IS,U</t>
  </si>
  <si>
    <t>56E</t>
  </si>
  <si>
    <t>56EK</t>
  </si>
  <si>
    <t>56P</t>
  </si>
  <si>
    <t>57E1,57E2</t>
  </si>
  <si>
    <t>57E3,57E4</t>
  </si>
  <si>
    <t>57EK</t>
  </si>
  <si>
    <t>57F4,57F5</t>
  </si>
  <si>
    <t xml:space="preserve">Thứ 3
(02/8/22)            </t>
  </si>
  <si>
    <t>Thứ 4
(03/8/22)</t>
  </si>
  <si>
    <t>Thứ 5
(04/8/22)</t>
  </si>
  <si>
    <t xml:space="preserve">                                                                    Thứ 6
(05/8/22)</t>
  </si>
  <si>
    <t>Thứ 6
(05/8/22)</t>
  </si>
  <si>
    <t>55H1,55H2
55HC1</t>
  </si>
  <si>
    <t>55H3,55H4</t>
  </si>
  <si>
    <t>55HH, 56HH
57HH</t>
  </si>
  <si>
    <t>55N3,55N4
55N5</t>
  </si>
  <si>
    <t>55N1,55N2</t>
  </si>
  <si>
    <t>57DC,57DK</t>
  </si>
  <si>
    <t>57D</t>
  </si>
  <si>
    <t>56HC1,56HC2</t>
  </si>
  <si>
    <t>56DD,57DD</t>
  </si>
  <si>
    <t>56D
56DK,56DC</t>
  </si>
  <si>
    <t>56D1,56D2</t>
  </si>
  <si>
    <t>56D3
56DC1,56DC2</t>
  </si>
  <si>
    <t>56DK1,56DK2</t>
  </si>
  <si>
    <t>57D1,57D2</t>
  </si>
  <si>
    <t>57D3
57DC1,57DC2</t>
  </si>
  <si>
    <t>57DK1,57DK2</t>
  </si>
  <si>
    <t>57H1,57H2</t>
  </si>
  <si>
    <t>57H3,57H4</t>
  </si>
  <si>
    <t>57HC1,57HC2</t>
  </si>
  <si>
    <t>56N1,56N2
56N3</t>
  </si>
  <si>
    <t>56N4,56N5</t>
  </si>
  <si>
    <t>57E,57EK</t>
  </si>
  <si>
    <t>56F1,56F2,
56F3,56F4</t>
  </si>
  <si>
    <t>57F1,57F2
57F3,57F4</t>
  </si>
  <si>
    <t>56F5,57F5</t>
  </si>
  <si>
    <t>56I1,56I2</t>
  </si>
  <si>
    <t>56I3,56I4
56I5</t>
  </si>
  <si>
    <t>IS</t>
  </si>
  <si>
    <t>55I1,55I2</t>
  </si>
  <si>
    <t>55I3,55I4
55I5</t>
  </si>
  <si>
    <t>55S1,55S2</t>
  </si>
  <si>
    <t>56E1,56E2</t>
  </si>
  <si>
    <t>56EK1,56EK2</t>
  </si>
  <si>
    <t>55U3,55U4</t>
  </si>
  <si>
    <t>55U1,55U2</t>
  </si>
  <si>
    <t>E,U</t>
  </si>
  <si>
    <t>57H
57HC</t>
  </si>
  <si>
    <t>55SD</t>
  </si>
  <si>
    <t>56SD,
57SD</t>
  </si>
  <si>
    <t>56S1,56S2,56S3
57S3</t>
  </si>
  <si>
    <t>55BKS</t>
  </si>
  <si>
    <t>55BLH</t>
  </si>
  <si>
    <t>57BKS</t>
  </si>
  <si>
    <t>57BLH</t>
  </si>
  <si>
    <t>57S1,57S2</t>
  </si>
  <si>
    <t>57I
56U1,56U2</t>
  </si>
  <si>
    <t>56SD</t>
  </si>
  <si>
    <t>57SD</t>
  </si>
  <si>
    <t>56S1,56S2</t>
  </si>
  <si>
    <t>56S3,
57S3</t>
  </si>
  <si>
    <t>57U
56U3,56U4</t>
  </si>
  <si>
    <t>57N1,57N2
57N3</t>
  </si>
  <si>
    <t>57N4,57N5</t>
  </si>
  <si>
    <t>55B1LH,55B2LH</t>
  </si>
  <si>
    <t>55B3LH
57B5KS</t>
  </si>
  <si>
    <t>57B1KS,57B2KS
57B3KS,57B4KS</t>
  </si>
  <si>
    <t>57S1,57S2
57I5</t>
  </si>
  <si>
    <t>56U1,56U2</t>
  </si>
  <si>
    <t>57U1,57U2</t>
  </si>
  <si>
    <t>57U3,57U4
57U5</t>
  </si>
  <si>
    <t>56U3,56U4</t>
  </si>
  <si>
    <t>Thứ 7
(06/8/22)</t>
  </si>
  <si>
    <t>57C1,57C2
57C3,57C4</t>
  </si>
  <si>
    <t>57I1,57I2</t>
  </si>
  <si>
    <t>57I3,57I4</t>
  </si>
  <si>
    <t>56T,57T
57C5</t>
  </si>
  <si>
    <t>57T3,
57P3</t>
  </si>
  <si>
    <t>57P1,57P2</t>
  </si>
  <si>
    <t>2.3.2</t>
  </si>
  <si>
    <t>2.3.1</t>
  </si>
  <si>
    <t>2.3.3&amp;2.3.4</t>
  </si>
  <si>
    <t>2.3.5</t>
  </si>
  <si>
    <t>2.2.2</t>
  </si>
  <si>
    <t>2.2.1</t>
  </si>
  <si>
    <t>2.2.3&amp;2.2.4</t>
  </si>
  <si>
    <t>2.2.5</t>
  </si>
  <si>
    <t xml:space="preserve"> KHOÁ 56 KHOA KHÁCH SẠN - DU LỊCH</t>
  </si>
  <si>
    <t>CÁC KHOÁ 55,56,57</t>
  </si>
  <si>
    <t>56BKS
56BLH</t>
  </si>
  <si>
    <t>56BKS</t>
  </si>
  <si>
    <t>56BLH</t>
  </si>
  <si>
    <t>55BKD
55BLD</t>
  </si>
  <si>
    <t>55BKD</t>
  </si>
  <si>
    <t>56BKD</t>
  </si>
  <si>
    <t>PGS,TS Nguyễn Thị Bích Loan</t>
  </si>
  <si>
    <r>
      <rPr>
        <sz val="7"/>
        <color indexed="8"/>
        <rFont val="Times New Roman"/>
        <family val="1"/>
      </rPr>
      <t xml:space="preserve">                       </t>
    </r>
    <r>
      <rPr>
        <sz val="12"/>
        <color indexed="8"/>
        <rFont val="Times New Roman"/>
        <family val="1"/>
      </rPr>
      <t>Trong quá trình tổ chức thực hiện, nếu có vấn đề phát sinh, các đơn vị phản ánh kịp thời cho Ban Giám hiệu qua phòng CTSV  (Đ/c Cường - Trưởng phòng: 0913.271.662; Đ/c Hải - Phó Trưởng phòng: 0913.015.775 hoặc đ/c Đào chuyên viên: 0984.95.22.99) để có phương án xử lý.</t>
    </r>
  </si>
  <si>
    <t>Hà Nội, ngày     tháng 06 năm 2022</t>
  </si>
  <si>
    <t>Chủ nhật
(14/8/19)</t>
  </si>
  <si>
    <t>Chủ nhật
(25/9/22)</t>
  </si>
  <si>
    <t xml:space="preserve"> 55A
55SD</t>
  </si>
  <si>
    <t>56A</t>
  </si>
  <si>
    <t>A,IS</t>
  </si>
  <si>
    <t>56HH,57HH</t>
  </si>
  <si>
    <t>56BKS,56BLH
(học HP thực hành đợt 1)</t>
  </si>
  <si>
    <t>55B1KS,55B2KS</t>
  </si>
  <si>
    <t>55B3KS,55B4KS</t>
  </si>
  <si>
    <t>57C3,57C4</t>
  </si>
  <si>
    <t>57C1,57C2</t>
  </si>
  <si>
    <t>56F1,56F2</t>
  </si>
  <si>
    <t>55H
55HC1</t>
  </si>
  <si>
    <t>56H</t>
  </si>
  <si>
    <t>56,57,55</t>
  </si>
  <si>
    <t>56QT1,56QT2</t>
  </si>
  <si>
    <t>57QT2,57QT3</t>
  </si>
  <si>
    <t>Báo cáo viên - DN</t>
  </si>
  <si>
    <t>.</t>
  </si>
  <si>
    <t>…...</t>
  </si>
  <si>
    <t>56BKS,56BLH
(học HP thực hành             đợt 2)</t>
  </si>
  <si>
    <t xml:space="preserve"> CÁC KHOÁ 55,56,57 ĐẶC THÙ KHOA KHÁCH SẠN - DU LỊCH</t>
  </si>
  <si>
    <t>NHÓM 2 K56 ĐẠI TRÀ KHOA KHÁCH SẠN - DU LỊCH</t>
  </si>
  <si>
    <t>56BLD</t>
  </si>
  <si>
    <t>55BLD</t>
  </si>
  <si>
    <t>57BKD
57BLD</t>
  </si>
  <si>
    <t>Chủ nhật
(14/8/22)</t>
  </si>
  <si>
    <t>56E3,
55U5</t>
  </si>
  <si>
    <t>Thứ 3
(02/8/22)</t>
  </si>
  <si>
    <t>57BLD</t>
  </si>
  <si>
    <t>57BKD</t>
  </si>
  <si>
    <t>57F1,57F2, 57F3</t>
  </si>
  <si>
    <t>56F3,56F4, 56F5</t>
  </si>
  <si>
    <t>D,C</t>
  </si>
  <si>
    <t>56,57</t>
  </si>
  <si>
    <t>56T3, 57C5</t>
  </si>
  <si>
    <r>
      <rPr>
        <sz val="7"/>
        <color indexed="8"/>
        <rFont val="Times New Roman"/>
        <family val="1"/>
      </rPr>
      <t xml:space="preserve">                       </t>
    </r>
    <r>
      <rPr>
        <sz val="12"/>
        <color indexed="8"/>
        <rFont val="Times New Roman"/>
        <family val="1"/>
      </rPr>
      <t>Trong quá trình tổ chức thực hiện, nếu có vấn đề phát sinh, các đơn vị phản ánh kịp thời cho Ban Giám hiệu qua phòng CTSV  (Đ/c Cường - Trưởng phòng: 0913.271.662; Đ/c Hải - Phó Trưởng phòng: 0913.015.775 hoặc đ/c Đào chuyên viên: 0984.95.22.99) để có phương án xử lý.</t>
    </r>
  </si>
  <si>
    <t xml:space="preserve">LỊCH HỌC TẬP  </t>
  </si>
  <si>
    <t>P</t>
  </si>
  <si>
    <t>(Kèm theo Kế hoạch số 821/KH-ĐHTM ngày 29 tháng 06 năm 2022)</t>
  </si>
  <si>
    <t>Hà Nội, ngày 29 tháng 06 năm 2022</t>
  </si>
  <si>
    <t>(đã ký)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</si>
</sst>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53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58" fillId="0" borderId="16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 wrapText="1"/>
    </xf>
    <xf numFmtId="0" fontId="61" fillId="0" borderId="19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/>
    </xf>
    <xf numFmtId="0" fontId="60" fillId="0" borderId="0" xfId="0" applyFont="1" applyFill="1" applyAlignment="1">
      <alignment/>
    </xf>
    <xf numFmtId="0" fontId="54" fillId="0" borderId="20" xfId="0" applyFont="1" applyFill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55" fillId="0" borderId="22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53" fillId="0" borderId="0" xfId="0" applyFont="1" applyAlignment="1">
      <alignment horizontal="left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58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57" fillId="0" borderId="12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9" fillId="0" borderId="0" xfId="0" applyFont="1" applyAlignment="1">
      <alignment/>
    </xf>
    <xf numFmtId="0" fontId="53" fillId="0" borderId="0" xfId="0" applyFont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53" fillId="0" borderId="0" xfId="0" applyFont="1" applyAlignment="1" quotePrefix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shrinkToFit="1"/>
    </xf>
    <xf numFmtId="0" fontId="68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wrapText="1"/>
    </xf>
    <xf numFmtId="0" fontId="61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65" fillId="0" borderId="35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 shrinkToFit="1"/>
    </xf>
    <xf numFmtId="0" fontId="72" fillId="0" borderId="17" xfId="0" applyFont="1" applyFill="1" applyBorder="1" applyAlignment="1">
      <alignment horizontal="center" vertical="center" shrinkToFit="1"/>
    </xf>
    <xf numFmtId="0" fontId="60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0" fontId="53" fillId="0" borderId="0" xfId="0" applyFont="1" applyFill="1" applyAlignment="1" quotePrefix="1">
      <alignment horizontal="left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/>
    </xf>
    <xf numFmtId="0" fontId="53" fillId="0" borderId="0" xfId="0" applyFont="1" applyAlignment="1" quotePrefix="1">
      <alignment horizontal="left" vertical="top" wrapText="1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25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2"/>
  <sheetViews>
    <sheetView zoomScalePageLayoutView="0" workbookViewId="0" topLeftCell="A313">
      <selection activeCell="F333" sqref="F333"/>
    </sheetView>
  </sheetViews>
  <sheetFormatPr defaultColWidth="9.140625" defaultRowHeight="15"/>
  <cols>
    <col min="1" max="1" width="9.140625" style="1" customWidth="1"/>
    <col min="2" max="2" width="12.28125" style="1" customWidth="1"/>
    <col min="3" max="4" width="9.140625" style="1" customWidth="1"/>
    <col min="5" max="5" width="10.140625" style="1" customWidth="1"/>
    <col min="6" max="6" width="28.8515625" style="1" customWidth="1"/>
    <col min="7" max="8" width="9.140625" style="1" customWidth="1"/>
    <col min="9" max="10" width="9.140625" style="1" hidden="1" customWidth="1"/>
    <col min="11" max="11" width="20.8515625" style="1" hidden="1" customWidth="1"/>
    <col min="12" max="13" width="9.140625" style="1" customWidth="1"/>
    <col min="14" max="16384" width="9.140625" style="1" customWidth="1"/>
  </cols>
  <sheetData>
    <row r="1" spans="1:6" s="14" customFormat="1" ht="15">
      <c r="A1" s="105" t="s">
        <v>216</v>
      </c>
      <c r="B1" s="105"/>
      <c r="C1" s="105"/>
      <c r="D1" s="105"/>
      <c r="E1" s="106" t="s">
        <v>218</v>
      </c>
      <c r="F1" s="106"/>
    </row>
    <row r="2" spans="1:6" s="14" customFormat="1" ht="15">
      <c r="A2" s="107" t="s">
        <v>217</v>
      </c>
      <c r="B2" s="107"/>
      <c r="C2" s="107"/>
      <c r="D2" s="107"/>
      <c r="E2" s="107" t="s">
        <v>219</v>
      </c>
      <c r="F2" s="107"/>
    </row>
    <row r="4" spans="1:6" ht="21.75">
      <c r="A4" s="108" t="s">
        <v>130</v>
      </c>
      <c r="B4" s="108"/>
      <c r="C4" s="108"/>
      <c r="D4" s="108"/>
      <c r="E4" s="108"/>
      <c r="F4" s="108"/>
    </row>
    <row r="5" spans="1:6" ht="16.5">
      <c r="A5" s="103" t="s">
        <v>133</v>
      </c>
      <c r="B5" s="103"/>
      <c r="C5" s="103"/>
      <c r="D5" s="103"/>
      <c r="E5" s="103"/>
      <c r="F5" s="103"/>
    </row>
    <row r="6" spans="1:6" ht="16.5">
      <c r="A6" s="103" t="s">
        <v>131</v>
      </c>
      <c r="B6" s="103"/>
      <c r="C6" s="103"/>
      <c r="D6" s="103"/>
      <c r="E6" s="103"/>
      <c r="F6" s="103"/>
    </row>
    <row r="7" spans="1:6" ht="15.75">
      <c r="A7" s="104" t="s">
        <v>132</v>
      </c>
      <c r="B7" s="104"/>
      <c r="C7" s="104"/>
      <c r="D7" s="104"/>
      <c r="E7" s="104"/>
      <c r="F7" s="104"/>
    </row>
    <row r="9" spans="1:10" ht="15.75">
      <c r="A9" s="95" t="s">
        <v>0</v>
      </c>
      <c r="B9" s="89" t="s">
        <v>1</v>
      </c>
      <c r="C9" s="89" t="s">
        <v>2</v>
      </c>
      <c r="D9" s="89" t="s">
        <v>3</v>
      </c>
      <c r="E9" s="23" t="s">
        <v>4</v>
      </c>
      <c r="F9" s="89" t="s">
        <v>6</v>
      </c>
      <c r="G9" s="95" t="s">
        <v>7</v>
      </c>
      <c r="H9" s="109" t="s">
        <v>138</v>
      </c>
      <c r="I9" s="2"/>
      <c r="J9" s="1" t="s">
        <v>117</v>
      </c>
    </row>
    <row r="10" spans="1:9" ht="15.75">
      <c r="A10" s="95"/>
      <c r="B10" s="89"/>
      <c r="C10" s="89"/>
      <c r="D10" s="89"/>
      <c r="E10" s="23" t="s">
        <v>5</v>
      </c>
      <c r="F10" s="89"/>
      <c r="G10" s="95"/>
      <c r="H10" s="110"/>
      <c r="I10" s="2"/>
    </row>
    <row r="11" spans="1:9" ht="19.5" customHeight="1">
      <c r="A11" s="88" t="s">
        <v>126</v>
      </c>
      <c r="B11" s="24" t="s">
        <v>8</v>
      </c>
      <c r="C11" s="24">
        <v>2.3</v>
      </c>
      <c r="D11" s="89" t="s">
        <v>9</v>
      </c>
      <c r="E11" s="90" t="s">
        <v>60</v>
      </c>
      <c r="F11" s="25" t="s">
        <v>10</v>
      </c>
      <c r="G11" s="26"/>
      <c r="H11" s="26"/>
      <c r="I11" s="2" t="s">
        <v>53</v>
      </c>
    </row>
    <row r="12" spans="1:9" ht="19.5" customHeight="1">
      <c r="A12" s="88"/>
      <c r="B12" s="24" t="s">
        <v>11</v>
      </c>
      <c r="C12" s="24" t="s">
        <v>12</v>
      </c>
      <c r="D12" s="89"/>
      <c r="E12" s="90"/>
      <c r="F12" s="27" t="s">
        <v>13</v>
      </c>
      <c r="G12" s="26">
        <v>323</v>
      </c>
      <c r="H12" s="26">
        <f>G12*90%</f>
        <v>290.7</v>
      </c>
      <c r="I12" s="2" t="s">
        <v>53</v>
      </c>
    </row>
    <row r="13" spans="1:9" ht="19.5" customHeight="1">
      <c r="A13" s="88"/>
      <c r="B13" s="24" t="s">
        <v>8</v>
      </c>
      <c r="C13" s="24">
        <v>2.3</v>
      </c>
      <c r="D13" s="89" t="s">
        <v>14</v>
      </c>
      <c r="E13" s="100" t="s">
        <v>55</v>
      </c>
      <c r="F13" s="25" t="s">
        <v>10</v>
      </c>
      <c r="G13" s="26"/>
      <c r="H13" s="26">
        <f aca="true" t="shared" si="0" ref="H13:H76">G13*90%</f>
        <v>0</v>
      </c>
      <c r="I13" s="2" t="s">
        <v>54</v>
      </c>
    </row>
    <row r="14" spans="1:9" ht="19.5" customHeight="1">
      <c r="A14" s="88"/>
      <c r="B14" s="24" t="s">
        <v>11</v>
      </c>
      <c r="C14" s="24" t="s">
        <v>12</v>
      </c>
      <c r="D14" s="89"/>
      <c r="E14" s="100"/>
      <c r="F14" s="27" t="s">
        <v>13</v>
      </c>
      <c r="G14" s="26">
        <f>176</f>
        <v>176</v>
      </c>
      <c r="H14" s="26">
        <f t="shared" si="0"/>
        <v>158.4</v>
      </c>
      <c r="I14" s="2" t="s">
        <v>54</v>
      </c>
    </row>
    <row r="15" spans="1:9" ht="19.5" customHeight="1">
      <c r="A15" s="88"/>
      <c r="B15" s="24" t="s">
        <v>8</v>
      </c>
      <c r="C15" s="24">
        <v>2.3</v>
      </c>
      <c r="D15" s="95" t="s">
        <v>15</v>
      </c>
      <c r="E15" s="90" t="s">
        <v>65</v>
      </c>
      <c r="F15" s="25" t="s">
        <v>10</v>
      </c>
      <c r="G15" s="26"/>
      <c r="H15" s="26">
        <f>G15*90%</f>
        <v>0</v>
      </c>
      <c r="I15" s="2" t="s">
        <v>54</v>
      </c>
    </row>
    <row r="16" spans="1:9" ht="19.5" customHeight="1">
      <c r="A16" s="88"/>
      <c r="B16" s="24" t="s">
        <v>11</v>
      </c>
      <c r="C16" s="24" t="s">
        <v>12</v>
      </c>
      <c r="D16" s="95"/>
      <c r="E16" s="90"/>
      <c r="F16" s="27" t="s">
        <v>13</v>
      </c>
      <c r="G16" s="26">
        <f>148</f>
        <v>148</v>
      </c>
      <c r="H16" s="26">
        <f t="shared" si="0"/>
        <v>133.20000000000002</v>
      </c>
      <c r="I16" s="2" t="s">
        <v>54</v>
      </c>
    </row>
    <row r="17" spans="1:10" ht="19.5" customHeight="1">
      <c r="A17" s="88"/>
      <c r="B17" s="24" t="s">
        <v>8</v>
      </c>
      <c r="C17" s="24" t="s">
        <v>12</v>
      </c>
      <c r="D17" s="89" t="s">
        <v>16</v>
      </c>
      <c r="E17" s="90" t="s">
        <v>171</v>
      </c>
      <c r="F17" s="27" t="s">
        <v>13</v>
      </c>
      <c r="G17" s="26"/>
      <c r="H17" s="26">
        <f>G17*90%</f>
        <v>0</v>
      </c>
      <c r="I17" s="2" t="s">
        <v>53</v>
      </c>
      <c r="J17" s="101"/>
    </row>
    <row r="18" spans="1:10" ht="19.5" customHeight="1">
      <c r="A18" s="88"/>
      <c r="B18" s="24" t="s">
        <v>11</v>
      </c>
      <c r="C18" s="24">
        <v>2.3</v>
      </c>
      <c r="D18" s="89"/>
      <c r="E18" s="90"/>
      <c r="F18" s="25" t="s">
        <v>10</v>
      </c>
      <c r="G18" s="26">
        <f>48+47+50</f>
        <v>145</v>
      </c>
      <c r="H18" s="26">
        <f t="shared" si="0"/>
        <v>130.5</v>
      </c>
      <c r="I18" s="2" t="s">
        <v>53</v>
      </c>
      <c r="J18" s="102"/>
    </row>
    <row r="19" spans="1:9" ht="19.5" customHeight="1">
      <c r="A19" s="88"/>
      <c r="B19" s="24" t="s">
        <v>8</v>
      </c>
      <c r="C19" s="24" t="s">
        <v>12</v>
      </c>
      <c r="D19" s="89" t="s">
        <v>17</v>
      </c>
      <c r="E19" s="90" t="s">
        <v>40</v>
      </c>
      <c r="F19" s="27" t="s">
        <v>13</v>
      </c>
      <c r="G19" s="26"/>
      <c r="H19" s="26">
        <f t="shared" si="0"/>
        <v>0</v>
      </c>
      <c r="I19" s="2" t="s">
        <v>54</v>
      </c>
    </row>
    <row r="20" spans="1:9" ht="19.5" customHeight="1">
      <c r="A20" s="88"/>
      <c r="B20" s="24" t="s">
        <v>11</v>
      </c>
      <c r="C20" s="24">
        <v>2.3</v>
      </c>
      <c r="D20" s="89"/>
      <c r="E20" s="90"/>
      <c r="F20" s="25" t="s">
        <v>10</v>
      </c>
      <c r="G20" s="26">
        <v>123</v>
      </c>
      <c r="H20" s="26">
        <f t="shared" si="0"/>
        <v>110.7</v>
      </c>
      <c r="I20" s="2" t="s">
        <v>54</v>
      </c>
    </row>
    <row r="21" spans="1:9" ht="19.5" customHeight="1">
      <c r="A21" s="88"/>
      <c r="B21" s="24" t="s">
        <v>8</v>
      </c>
      <c r="C21" s="24" t="s">
        <v>12</v>
      </c>
      <c r="D21" s="95" t="s">
        <v>18</v>
      </c>
      <c r="E21" s="90" t="s">
        <v>41</v>
      </c>
      <c r="F21" s="27" t="s">
        <v>13</v>
      </c>
      <c r="G21" s="26"/>
      <c r="H21" s="26">
        <f t="shared" si="0"/>
        <v>0</v>
      </c>
      <c r="I21" s="2" t="s">
        <v>54</v>
      </c>
    </row>
    <row r="22" spans="1:9" ht="19.5" customHeight="1">
      <c r="A22" s="88"/>
      <c r="B22" s="24" t="s">
        <v>11</v>
      </c>
      <c r="C22" s="24">
        <v>2.3</v>
      </c>
      <c r="D22" s="95"/>
      <c r="E22" s="90"/>
      <c r="F22" s="25" t="s">
        <v>10</v>
      </c>
      <c r="G22" s="26">
        <v>140</v>
      </c>
      <c r="H22" s="26">
        <f t="shared" si="0"/>
        <v>126</v>
      </c>
      <c r="I22" s="2" t="s">
        <v>54</v>
      </c>
    </row>
    <row r="23" spans="1:10" ht="19.5" customHeight="1">
      <c r="A23" s="88"/>
      <c r="B23" s="24" t="s">
        <v>8</v>
      </c>
      <c r="C23" s="24" t="s">
        <v>19</v>
      </c>
      <c r="D23" s="89" t="s">
        <v>20</v>
      </c>
      <c r="E23" s="90" t="s">
        <v>140</v>
      </c>
      <c r="F23" s="24" t="s">
        <v>21</v>
      </c>
      <c r="G23" s="26"/>
      <c r="H23" s="26">
        <f t="shared" si="0"/>
        <v>0</v>
      </c>
      <c r="I23" s="2" t="s">
        <v>54</v>
      </c>
      <c r="J23" s="1" t="s">
        <v>118</v>
      </c>
    </row>
    <row r="24" spans="1:9" ht="19.5" customHeight="1">
      <c r="A24" s="88"/>
      <c r="B24" s="24" t="s">
        <v>11</v>
      </c>
      <c r="C24" s="24" t="s">
        <v>22</v>
      </c>
      <c r="D24" s="89"/>
      <c r="E24" s="90"/>
      <c r="F24" s="28" t="s">
        <v>23</v>
      </c>
      <c r="G24" s="26">
        <f>38+43</f>
        <v>81</v>
      </c>
      <c r="H24" s="26">
        <f t="shared" si="0"/>
        <v>72.9</v>
      </c>
      <c r="I24" s="2" t="s">
        <v>54</v>
      </c>
    </row>
    <row r="25" spans="1:10" ht="19.5" customHeight="1">
      <c r="A25" s="88"/>
      <c r="B25" s="24" t="s">
        <v>8</v>
      </c>
      <c r="C25" s="24" t="s">
        <v>19</v>
      </c>
      <c r="D25" s="89" t="s">
        <v>24</v>
      </c>
      <c r="E25" s="90" t="s">
        <v>141</v>
      </c>
      <c r="F25" s="24" t="s">
        <v>21</v>
      </c>
      <c r="G25" s="26"/>
      <c r="H25" s="26">
        <f t="shared" si="0"/>
        <v>0</v>
      </c>
      <c r="I25" s="2" t="s">
        <v>54</v>
      </c>
      <c r="J25" s="1" t="s">
        <v>119</v>
      </c>
    </row>
    <row r="26" spans="1:9" ht="19.5" customHeight="1">
      <c r="A26" s="88"/>
      <c r="B26" s="24" t="s">
        <v>11</v>
      </c>
      <c r="C26" s="24" t="s">
        <v>22</v>
      </c>
      <c r="D26" s="89"/>
      <c r="E26" s="90"/>
      <c r="F26" s="28" t="s">
        <v>23</v>
      </c>
      <c r="G26" s="26">
        <f>40+40</f>
        <v>80</v>
      </c>
      <c r="H26" s="26">
        <f t="shared" si="0"/>
        <v>72</v>
      </c>
      <c r="I26" s="2" t="s">
        <v>54</v>
      </c>
    </row>
    <row r="27" spans="1:10" ht="19.5" customHeight="1">
      <c r="A27" s="88"/>
      <c r="B27" s="24" t="s">
        <v>8</v>
      </c>
      <c r="C27" s="24" t="s">
        <v>19</v>
      </c>
      <c r="D27" s="89" t="s">
        <v>34</v>
      </c>
      <c r="E27" s="90" t="s">
        <v>142</v>
      </c>
      <c r="F27" s="24" t="s">
        <v>21</v>
      </c>
      <c r="G27" s="26"/>
      <c r="H27" s="26">
        <f t="shared" si="0"/>
        <v>0</v>
      </c>
      <c r="I27" s="2" t="s">
        <v>53</v>
      </c>
      <c r="J27" s="1" t="s">
        <v>122</v>
      </c>
    </row>
    <row r="28" spans="1:9" ht="19.5" customHeight="1">
      <c r="A28" s="88"/>
      <c r="B28" s="24" t="s">
        <v>11</v>
      </c>
      <c r="C28" s="24" t="s">
        <v>22</v>
      </c>
      <c r="D28" s="89"/>
      <c r="E28" s="90"/>
      <c r="F28" s="28" t="s">
        <v>23</v>
      </c>
      <c r="G28" s="26">
        <f>52+55</f>
        <v>107</v>
      </c>
      <c r="H28" s="26">
        <f t="shared" si="0"/>
        <v>96.3</v>
      </c>
      <c r="I28" s="2" t="s">
        <v>53</v>
      </c>
    </row>
    <row r="29" spans="1:10" ht="19.5" customHeight="1">
      <c r="A29" s="88"/>
      <c r="B29" s="24" t="s">
        <v>8</v>
      </c>
      <c r="C29" s="24" t="s">
        <v>19</v>
      </c>
      <c r="D29" s="89" t="s">
        <v>26</v>
      </c>
      <c r="E29" s="90" t="s">
        <v>143</v>
      </c>
      <c r="F29" s="24" t="s">
        <v>21</v>
      </c>
      <c r="G29" s="26"/>
      <c r="H29" s="26">
        <f t="shared" si="0"/>
        <v>0</v>
      </c>
      <c r="I29" s="2" t="s">
        <v>53</v>
      </c>
      <c r="J29" s="1" t="s">
        <v>123</v>
      </c>
    </row>
    <row r="30" spans="1:9" ht="19.5" customHeight="1">
      <c r="A30" s="88"/>
      <c r="B30" s="24" t="s">
        <v>11</v>
      </c>
      <c r="C30" s="24" t="s">
        <v>22</v>
      </c>
      <c r="D30" s="89"/>
      <c r="E30" s="90"/>
      <c r="F30" s="28" t="s">
        <v>23</v>
      </c>
      <c r="G30" s="26">
        <f>49+49+48</f>
        <v>146</v>
      </c>
      <c r="H30" s="26">
        <f t="shared" si="0"/>
        <v>131.4</v>
      </c>
      <c r="I30" s="2" t="s">
        <v>53</v>
      </c>
    </row>
    <row r="31" spans="1:9" ht="19.5" customHeight="1">
      <c r="A31" s="88"/>
      <c r="B31" s="24" t="s">
        <v>8</v>
      </c>
      <c r="C31" s="24" t="s">
        <v>22</v>
      </c>
      <c r="D31" s="89" t="s">
        <v>27</v>
      </c>
      <c r="E31" s="90" t="s">
        <v>144</v>
      </c>
      <c r="F31" s="28" t="s">
        <v>23</v>
      </c>
      <c r="G31" s="26"/>
      <c r="H31" s="26">
        <f t="shared" si="0"/>
        <v>0</v>
      </c>
      <c r="I31" s="2" t="s">
        <v>53</v>
      </c>
    </row>
    <row r="32" spans="1:10" ht="19.5" customHeight="1">
      <c r="A32" s="88"/>
      <c r="B32" s="24" t="s">
        <v>11</v>
      </c>
      <c r="C32" s="24" t="s">
        <v>19</v>
      </c>
      <c r="D32" s="89"/>
      <c r="E32" s="90"/>
      <c r="F32" s="24" t="s">
        <v>21</v>
      </c>
      <c r="G32" s="26">
        <f>46+56</f>
        <v>102</v>
      </c>
      <c r="H32" s="26">
        <f t="shared" si="0"/>
        <v>91.8</v>
      </c>
      <c r="I32" s="2" t="s">
        <v>53</v>
      </c>
      <c r="J32" s="1" t="s">
        <v>122</v>
      </c>
    </row>
    <row r="33" spans="1:9" ht="19.5" customHeight="1">
      <c r="A33" s="88"/>
      <c r="B33" s="24" t="s">
        <v>8</v>
      </c>
      <c r="C33" s="24" t="s">
        <v>22</v>
      </c>
      <c r="D33" s="89" t="s">
        <v>28</v>
      </c>
      <c r="E33" s="90" t="s">
        <v>194</v>
      </c>
      <c r="F33" s="28" t="s">
        <v>23</v>
      </c>
      <c r="G33" s="26"/>
      <c r="H33" s="26">
        <f t="shared" si="0"/>
        <v>0</v>
      </c>
      <c r="I33" s="2" t="s">
        <v>53</v>
      </c>
    </row>
    <row r="34" spans="1:10" ht="19.5" customHeight="1">
      <c r="A34" s="88"/>
      <c r="B34" s="24" t="s">
        <v>11</v>
      </c>
      <c r="C34" s="24" t="s">
        <v>19</v>
      </c>
      <c r="D34" s="89"/>
      <c r="E34" s="90"/>
      <c r="F34" s="24" t="s">
        <v>21</v>
      </c>
      <c r="G34" s="26">
        <f>43+41+42</f>
        <v>126</v>
      </c>
      <c r="H34" s="26">
        <f t="shared" si="0"/>
        <v>113.4</v>
      </c>
      <c r="I34" s="2" t="s">
        <v>53</v>
      </c>
      <c r="J34" s="1" t="s">
        <v>123</v>
      </c>
    </row>
    <row r="35" spans="1:9" ht="19.5" customHeight="1">
      <c r="A35" s="88"/>
      <c r="B35" s="24" t="s">
        <v>8</v>
      </c>
      <c r="C35" s="24" t="s">
        <v>22</v>
      </c>
      <c r="D35" s="95" t="s">
        <v>29</v>
      </c>
      <c r="E35" s="90" t="s">
        <v>193</v>
      </c>
      <c r="F35" s="28" t="s">
        <v>23</v>
      </c>
      <c r="G35" s="26"/>
      <c r="H35" s="26">
        <f t="shared" si="0"/>
        <v>0</v>
      </c>
      <c r="I35" s="2" t="s">
        <v>53</v>
      </c>
    </row>
    <row r="36" spans="1:10" ht="19.5" customHeight="1">
      <c r="A36" s="88"/>
      <c r="B36" s="24" t="s">
        <v>11</v>
      </c>
      <c r="C36" s="24" t="s">
        <v>19</v>
      </c>
      <c r="D36" s="95"/>
      <c r="E36" s="90"/>
      <c r="F36" s="24" t="s">
        <v>21</v>
      </c>
      <c r="G36" s="26">
        <f>43+42+39</f>
        <v>124</v>
      </c>
      <c r="H36" s="26">
        <f t="shared" si="0"/>
        <v>111.60000000000001</v>
      </c>
      <c r="I36" s="2" t="s">
        <v>53</v>
      </c>
      <c r="J36" s="1" t="s">
        <v>119</v>
      </c>
    </row>
    <row r="37" spans="1:9" ht="19.5" customHeight="1">
      <c r="A37" s="88"/>
      <c r="B37" s="24" t="s">
        <v>8</v>
      </c>
      <c r="C37" s="24" t="s">
        <v>22</v>
      </c>
      <c r="D37" s="89" t="s">
        <v>30</v>
      </c>
      <c r="E37" s="90" t="s">
        <v>195</v>
      </c>
      <c r="F37" s="28" t="s">
        <v>23</v>
      </c>
      <c r="G37" s="26"/>
      <c r="H37" s="26">
        <f t="shared" si="0"/>
        <v>0</v>
      </c>
      <c r="I37" s="2" t="s">
        <v>53</v>
      </c>
    </row>
    <row r="38" spans="1:10" ht="19.5" customHeight="1">
      <c r="A38" s="88"/>
      <c r="B38" s="24" t="s">
        <v>11</v>
      </c>
      <c r="C38" s="24" t="s">
        <v>19</v>
      </c>
      <c r="D38" s="89"/>
      <c r="E38" s="90"/>
      <c r="F38" s="24" t="s">
        <v>21</v>
      </c>
      <c r="G38" s="26">
        <f>41+41+43</f>
        <v>125</v>
      </c>
      <c r="H38" s="26">
        <f t="shared" si="0"/>
        <v>112.5</v>
      </c>
      <c r="I38" s="2" t="s">
        <v>53</v>
      </c>
      <c r="J38" s="1" t="s">
        <v>118</v>
      </c>
    </row>
    <row r="39" spans="1:9" ht="19.5" customHeight="1">
      <c r="A39" s="88"/>
      <c r="B39" s="24" t="s">
        <v>31</v>
      </c>
      <c r="C39" s="24">
        <v>2.3</v>
      </c>
      <c r="D39" s="89" t="s">
        <v>9</v>
      </c>
      <c r="E39" s="90" t="s">
        <v>145</v>
      </c>
      <c r="F39" s="25" t="s">
        <v>10</v>
      </c>
      <c r="G39" s="26"/>
      <c r="H39" s="26">
        <f t="shared" si="0"/>
        <v>0</v>
      </c>
      <c r="I39" s="2" t="s">
        <v>53</v>
      </c>
    </row>
    <row r="40" spans="1:9" ht="19.5" customHeight="1">
      <c r="A40" s="88"/>
      <c r="B40" s="24" t="s">
        <v>32</v>
      </c>
      <c r="C40" s="24" t="s">
        <v>12</v>
      </c>
      <c r="D40" s="89"/>
      <c r="E40" s="90"/>
      <c r="F40" s="27" t="s">
        <v>13</v>
      </c>
      <c r="G40" s="26">
        <f>375+49</f>
        <v>424</v>
      </c>
      <c r="H40" s="26">
        <f t="shared" si="0"/>
        <v>381.6</v>
      </c>
      <c r="I40" s="2" t="s">
        <v>53</v>
      </c>
    </row>
    <row r="41" spans="1:9" ht="19.5" customHeight="1">
      <c r="A41" s="88" t="s">
        <v>126</v>
      </c>
      <c r="B41" s="24" t="s">
        <v>31</v>
      </c>
      <c r="C41" s="24">
        <v>2.3</v>
      </c>
      <c r="D41" s="89" t="s">
        <v>14</v>
      </c>
      <c r="E41" s="90" t="s">
        <v>173</v>
      </c>
      <c r="F41" s="25" t="s">
        <v>10</v>
      </c>
      <c r="G41" s="26"/>
      <c r="H41" s="26">
        <f t="shared" si="0"/>
        <v>0</v>
      </c>
      <c r="I41" s="2" t="s">
        <v>53</v>
      </c>
    </row>
    <row r="42" spans="1:9" ht="19.5" customHeight="1">
      <c r="A42" s="88"/>
      <c r="B42" s="24" t="s">
        <v>32</v>
      </c>
      <c r="C42" s="24" t="s">
        <v>12</v>
      </c>
      <c r="D42" s="89"/>
      <c r="E42" s="90"/>
      <c r="F42" s="27" t="s">
        <v>13</v>
      </c>
      <c r="G42" s="26">
        <f>49+48+46+56</f>
        <v>199</v>
      </c>
      <c r="H42" s="26">
        <f t="shared" si="0"/>
        <v>179.1</v>
      </c>
      <c r="I42" s="2" t="s">
        <v>53</v>
      </c>
    </row>
    <row r="43" spans="1:9" ht="19.5" customHeight="1">
      <c r="A43" s="88"/>
      <c r="B43" s="24" t="s">
        <v>31</v>
      </c>
      <c r="C43" s="24">
        <v>2.3</v>
      </c>
      <c r="D43" s="89" t="s">
        <v>15</v>
      </c>
      <c r="E43" s="90" t="s">
        <v>35</v>
      </c>
      <c r="F43" s="25" t="s">
        <v>10</v>
      </c>
      <c r="G43" s="26"/>
      <c r="H43" s="26">
        <f t="shared" si="0"/>
        <v>0</v>
      </c>
      <c r="I43" s="2" t="s">
        <v>62</v>
      </c>
    </row>
    <row r="44" spans="1:9" ht="19.5" customHeight="1">
      <c r="A44" s="88"/>
      <c r="B44" s="24" t="s">
        <v>32</v>
      </c>
      <c r="C44" s="24" t="s">
        <v>12</v>
      </c>
      <c r="D44" s="89"/>
      <c r="E44" s="90"/>
      <c r="F44" s="27" t="s">
        <v>13</v>
      </c>
      <c r="G44" s="26">
        <v>195</v>
      </c>
      <c r="H44" s="26">
        <f t="shared" si="0"/>
        <v>175.5</v>
      </c>
      <c r="I44" s="2" t="s">
        <v>62</v>
      </c>
    </row>
    <row r="45" spans="1:9" ht="19.5" customHeight="1">
      <c r="A45" s="88"/>
      <c r="B45" s="24" t="s">
        <v>31</v>
      </c>
      <c r="C45" s="24" t="s">
        <v>12</v>
      </c>
      <c r="D45" s="89" t="s">
        <v>16</v>
      </c>
      <c r="E45" s="90" t="s">
        <v>142</v>
      </c>
      <c r="F45" s="27" t="s">
        <v>13</v>
      </c>
      <c r="G45" s="26"/>
      <c r="H45" s="26">
        <f t="shared" si="0"/>
        <v>0</v>
      </c>
      <c r="I45" s="2" t="s">
        <v>53</v>
      </c>
    </row>
    <row r="46" spans="1:9" ht="19.5" customHeight="1">
      <c r="A46" s="88"/>
      <c r="B46" s="24" t="s">
        <v>32</v>
      </c>
      <c r="C46" s="24">
        <v>2.3</v>
      </c>
      <c r="D46" s="89"/>
      <c r="E46" s="90"/>
      <c r="F46" s="25" t="s">
        <v>10</v>
      </c>
      <c r="G46" s="26">
        <v>107</v>
      </c>
      <c r="H46" s="26">
        <f t="shared" si="0"/>
        <v>96.3</v>
      </c>
      <c r="I46" s="2" t="s">
        <v>53</v>
      </c>
    </row>
    <row r="47" spans="1:9" ht="19.5" customHeight="1">
      <c r="A47" s="88"/>
      <c r="B47" s="24" t="s">
        <v>31</v>
      </c>
      <c r="C47" s="24" t="s">
        <v>12</v>
      </c>
      <c r="D47" s="89" t="s">
        <v>17</v>
      </c>
      <c r="E47" s="90" t="s">
        <v>147</v>
      </c>
      <c r="F47" s="27" t="s">
        <v>13</v>
      </c>
      <c r="G47" s="26"/>
      <c r="H47" s="26">
        <f t="shared" si="0"/>
        <v>0</v>
      </c>
      <c r="I47" s="2" t="s">
        <v>62</v>
      </c>
    </row>
    <row r="48" spans="1:9" ht="19.5" customHeight="1">
      <c r="A48" s="88"/>
      <c r="B48" s="24" t="s">
        <v>32</v>
      </c>
      <c r="C48" s="24">
        <v>2.3</v>
      </c>
      <c r="D48" s="89"/>
      <c r="E48" s="90"/>
      <c r="F48" s="25" t="s">
        <v>10</v>
      </c>
      <c r="G48" s="26">
        <f>45+42+42</f>
        <v>129</v>
      </c>
      <c r="H48" s="26">
        <f t="shared" si="0"/>
        <v>116.10000000000001</v>
      </c>
      <c r="I48" s="2" t="s">
        <v>62</v>
      </c>
    </row>
    <row r="49" spans="1:9" ht="19.5" customHeight="1">
      <c r="A49" s="88"/>
      <c r="B49" s="24" t="s">
        <v>31</v>
      </c>
      <c r="C49" s="24" t="s">
        <v>12</v>
      </c>
      <c r="D49" s="89" t="s">
        <v>18</v>
      </c>
      <c r="E49" s="90" t="s">
        <v>170</v>
      </c>
      <c r="F49" s="27" t="s">
        <v>13</v>
      </c>
      <c r="G49" s="26"/>
      <c r="H49" s="26">
        <f t="shared" si="0"/>
        <v>0</v>
      </c>
      <c r="I49" s="2" t="s">
        <v>62</v>
      </c>
    </row>
    <row r="50" spans="1:9" ht="19.5" customHeight="1">
      <c r="A50" s="88"/>
      <c r="B50" s="24" t="s">
        <v>32</v>
      </c>
      <c r="C50" s="24">
        <v>2.3</v>
      </c>
      <c r="D50" s="89"/>
      <c r="E50" s="90"/>
      <c r="F50" s="25" t="s">
        <v>10</v>
      </c>
      <c r="G50" s="26">
        <f>40+42+41</f>
        <v>123</v>
      </c>
      <c r="H50" s="26">
        <f t="shared" si="0"/>
        <v>110.7</v>
      </c>
      <c r="I50" s="2" t="s">
        <v>62</v>
      </c>
    </row>
    <row r="51" spans="1:10" ht="19.5" customHeight="1">
      <c r="A51" s="88"/>
      <c r="B51" s="24" t="s">
        <v>31</v>
      </c>
      <c r="C51" s="24" t="s">
        <v>19</v>
      </c>
      <c r="D51" s="89" t="s">
        <v>20</v>
      </c>
      <c r="E51" s="90" t="s">
        <v>148</v>
      </c>
      <c r="F51" s="24" t="s">
        <v>21</v>
      </c>
      <c r="G51" s="26"/>
      <c r="H51" s="26">
        <f t="shared" si="0"/>
        <v>0</v>
      </c>
      <c r="I51" s="2" t="s">
        <v>53</v>
      </c>
      <c r="J51" s="1" t="s">
        <v>122</v>
      </c>
    </row>
    <row r="52" spans="1:9" ht="19.5" customHeight="1">
      <c r="A52" s="88"/>
      <c r="B52" s="24" t="s">
        <v>32</v>
      </c>
      <c r="C52" s="24" t="s">
        <v>22</v>
      </c>
      <c r="D52" s="89"/>
      <c r="E52" s="90"/>
      <c r="F52" s="28" t="s">
        <v>23</v>
      </c>
      <c r="G52" s="26">
        <f>33*3</f>
        <v>99</v>
      </c>
      <c r="H52" s="26">
        <f t="shared" si="0"/>
        <v>89.10000000000001</v>
      </c>
      <c r="I52" s="2" t="s">
        <v>53</v>
      </c>
    </row>
    <row r="53" spans="1:10" ht="19.5" customHeight="1">
      <c r="A53" s="88"/>
      <c r="B53" s="24" t="s">
        <v>31</v>
      </c>
      <c r="C53" s="24" t="s">
        <v>19</v>
      </c>
      <c r="D53" s="89" t="s">
        <v>24</v>
      </c>
      <c r="E53" s="90" t="s">
        <v>149</v>
      </c>
      <c r="F53" s="24" t="s">
        <v>21</v>
      </c>
      <c r="G53" s="26"/>
      <c r="H53" s="26">
        <f t="shared" si="0"/>
        <v>0</v>
      </c>
      <c r="I53" s="2" t="s">
        <v>53</v>
      </c>
      <c r="J53" s="1" t="s">
        <v>118</v>
      </c>
    </row>
    <row r="54" spans="1:9" ht="19.5" customHeight="1">
      <c r="A54" s="88"/>
      <c r="B54" s="24" t="s">
        <v>32</v>
      </c>
      <c r="C54" s="24" t="s">
        <v>22</v>
      </c>
      <c r="D54" s="89"/>
      <c r="E54" s="90"/>
      <c r="F54" s="28" t="s">
        <v>23</v>
      </c>
      <c r="G54" s="26">
        <f>39+38*2</f>
        <v>115</v>
      </c>
      <c r="H54" s="26">
        <f t="shared" si="0"/>
        <v>103.5</v>
      </c>
      <c r="I54" s="2" t="s">
        <v>53</v>
      </c>
    </row>
    <row r="55" spans="1:10" ht="19.5" customHeight="1">
      <c r="A55" s="88"/>
      <c r="B55" s="24" t="s">
        <v>31</v>
      </c>
      <c r="C55" s="24" t="s">
        <v>19</v>
      </c>
      <c r="D55" s="89" t="s">
        <v>25</v>
      </c>
      <c r="E55" s="90" t="s">
        <v>150</v>
      </c>
      <c r="F55" s="24" t="s">
        <v>21</v>
      </c>
      <c r="G55" s="26"/>
      <c r="H55" s="26">
        <f t="shared" si="0"/>
        <v>0</v>
      </c>
      <c r="I55" s="2" t="s">
        <v>53</v>
      </c>
      <c r="J55" s="1" t="s">
        <v>125</v>
      </c>
    </row>
    <row r="56" spans="1:9" ht="19.5" customHeight="1">
      <c r="A56" s="88"/>
      <c r="B56" s="24" t="s">
        <v>32</v>
      </c>
      <c r="C56" s="24" t="s">
        <v>22</v>
      </c>
      <c r="D56" s="89"/>
      <c r="E56" s="90"/>
      <c r="F56" s="28" t="s">
        <v>23</v>
      </c>
      <c r="G56" s="26">
        <f>31+40+38</f>
        <v>109</v>
      </c>
      <c r="H56" s="26">
        <f t="shared" si="0"/>
        <v>98.10000000000001</v>
      </c>
      <c r="I56" s="2" t="s">
        <v>53</v>
      </c>
    </row>
    <row r="57" spans="1:10" ht="19.5" customHeight="1">
      <c r="A57" s="88"/>
      <c r="B57" s="24" t="s">
        <v>31</v>
      </c>
      <c r="C57" s="24" t="s">
        <v>19</v>
      </c>
      <c r="D57" s="89" t="s">
        <v>26</v>
      </c>
      <c r="E57" s="90" t="s">
        <v>40</v>
      </c>
      <c r="F57" s="24" t="s">
        <v>21</v>
      </c>
      <c r="G57" s="26"/>
      <c r="H57" s="26">
        <f t="shared" si="0"/>
        <v>0</v>
      </c>
      <c r="I57" s="2" t="s">
        <v>54</v>
      </c>
      <c r="J57" s="1" t="s">
        <v>121</v>
      </c>
    </row>
    <row r="58" spans="1:9" ht="19.5" customHeight="1">
      <c r="A58" s="88"/>
      <c r="B58" s="24" t="s">
        <v>32</v>
      </c>
      <c r="C58" s="24" t="s">
        <v>22</v>
      </c>
      <c r="D58" s="89"/>
      <c r="E58" s="90"/>
      <c r="F58" s="28" t="s">
        <v>23</v>
      </c>
      <c r="G58" s="26">
        <v>123</v>
      </c>
      <c r="H58" s="26">
        <f t="shared" si="0"/>
        <v>110.7</v>
      </c>
      <c r="I58" s="2" t="s">
        <v>54</v>
      </c>
    </row>
    <row r="59" spans="1:10" ht="21.75" customHeight="1">
      <c r="A59" s="88"/>
      <c r="B59" s="24" t="s">
        <v>31</v>
      </c>
      <c r="C59" s="24" t="s">
        <v>19</v>
      </c>
      <c r="D59" s="95" t="s">
        <v>27</v>
      </c>
      <c r="E59" s="90" t="s">
        <v>151</v>
      </c>
      <c r="F59" s="24" t="s">
        <v>21</v>
      </c>
      <c r="G59" s="26"/>
      <c r="H59" s="26">
        <f t="shared" si="0"/>
        <v>0</v>
      </c>
      <c r="I59" s="2" t="s">
        <v>54</v>
      </c>
      <c r="J59" s="1" t="s">
        <v>119</v>
      </c>
    </row>
    <row r="60" spans="1:9" ht="21.75" customHeight="1">
      <c r="A60" s="88"/>
      <c r="B60" s="24" t="s">
        <v>32</v>
      </c>
      <c r="C60" s="24" t="s">
        <v>22</v>
      </c>
      <c r="D60" s="95"/>
      <c r="E60" s="90"/>
      <c r="F60" s="28" t="s">
        <v>23</v>
      </c>
      <c r="G60" s="26">
        <f>34+37+34</f>
        <v>105</v>
      </c>
      <c r="H60" s="26">
        <f t="shared" si="0"/>
        <v>94.5</v>
      </c>
      <c r="I60" s="2" t="s">
        <v>54</v>
      </c>
    </row>
    <row r="61" spans="1:9" ht="21.75" customHeight="1">
      <c r="A61" s="88"/>
      <c r="B61" s="24" t="s">
        <v>31</v>
      </c>
      <c r="C61" s="24" t="s">
        <v>22</v>
      </c>
      <c r="D61" s="89" t="s">
        <v>28</v>
      </c>
      <c r="E61" s="90" t="s">
        <v>152</v>
      </c>
      <c r="F61" s="28" t="s">
        <v>23</v>
      </c>
      <c r="G61" s="26"/>
      <c r="H61" s="26">
        <f t="shared" si="0"/>
        <v>0</v>
      </c>
      <c r="I61" s="2" t="s">
        <v>54</v>
      </c>
    </row>
    <row r="62" spans="1:10" ht="21.75" customHeight="1">
      <c r="A62" s="88"/>
      <c r="B62" s="24" t="s">
        <v>32</v>
      </c>
      <c r="C62" s="24" t="s">
        <v>19</v>
      </c>
      <c r="D62" s="89"/>
      <c r="E62" s="90"/>
      <c r="F62" s="24" t="s">
        <v>21</v>
      </c>
      <c r="G62" s="26">
        <f>38+35+35</f>
        <v>108</v>
      </c>
      <c r="H62" s="26">
        <f t="shared" si="0"/>
        <v>97.2</v>
      </c>
      <c r="I62" s="2" t="s">
        <v>54</v>
      </c>
      <c r="J62" s="1" t="s">
        <v>119</v>
      </c>
    </row>
    <row r="63" spans="1:9" ht="21.75" customHeight="1">
      <c r="A63" s="88"/>
      <c r="B63" s="24" t="s">
        <v>31</v>
      </c>
      <c r="C63" s="24" t="s">
        <v>22</v>
      </c>
      <c r="D63" s="89" t="s">
        <v>29</v>
      </c>
      <c r="E63" s="90" t="s">
        <v>153</v>
      </c>
      <c r="F63" s="28" t="s">
        <v>23</v>
      </c>
      <c r="G63" s="26"/>
      <c r="H63" s="26">
        <f t="shared" si="0"/>
        <v>0</v>
      </c>
      <c r="I63" s="2" t="s">
        <v>54</v>
      </c>
    </row>
    <row r="64" spans="1:10" ht="21.75" customHeight="1">
      <c r="A64" s="88"/>
      <c r="B64" s="24" t="s">
        <v>32</v>
      </c>
      <c r="C64" s="24" t="s">
        <v>19</v>
      </c>
      <c r="D64" s="89"/>
      <c r="E64" s="90"/>
      <c r="F64" s="24" t="s">
        <v>21</v>
      </c>
      <c r="G64" s="26">
        <f>40+38+37</f>
        <v>115</v>
      </c>
      <c r="H64" s="26">
        <f t="shared" si="0"/>
        <v>103.5</v>
      </c>
      <c r="I64" s="2" t="s">
        <v>54</v>
      </c>
      <c r="J64" s="1" t="s">
        <v>118</v>
      </c>
    </row>
    <row r="65" spans="1:9" ht="21.75" customHeight="1">
      <c r="A65" s="88"/>
      <c r="B65" s="24" t="s">
        <v>31</v>
      </c>
      <c r="C65" s="24" t="s">
        <v>22</v>
      </c>
      <c r="D65" s="89" t="s">
        <v>30</v>
      </c>
      <c r="E65" s="90" t="s">
        <v>196</v>
      </c>
      <c r="F65" s="28" t="s">
        <v>23</v>
      </c>
      <c r="G65" s="26"/>
      <c r="H65" s="26">
        <f t="shared" si="0"/>
        <v>0</v>
      </c>
      <c r="I65" s="2" t="s">
        <v>54</v>
      </c>
    </row>
    <row r="66" spans="1:10" ht="21.75" customHeight="1">
      <c r="A66" s="88"/>
      <c r="B66" s="24" t="s">
        <v>32</v>
      </c>
      <c r="C66" s="24" t="s">
        <v>19</v>
      </c>
      <c r="D66" s="89"/>
      <c r="E66" s="90"/>
      <c r="F66" s="24" t="s">
        <v>21</v>
      </c>
      <c r="G66" s="26">
        <f>49+45+47</f>
        <v>141</v>
      </c>
      <c r="H66" s="26">
        <f t="shared" si="0"/>
        <v>126.9</v>
      </c>
      <c r="I66" s="2" t="s">
        <v>54</v>
      </c>
      <c r="J66" s="1" t="s">
        <v>125</v>
      </c>
    </row>
    <row r="67" spans="1:9" ht="21.75" customHeight="1">
      <c r="A67" s="88"/>
      <c r="B67" s="24" t="s">
        <v>31</v>
      </c>
      <c r="C67" s="24" t="s">
        <v>22</v>
      </c>
      <c r="D67" s="95" t="s">
        <v>33</v>
      </c>
      <c r="E67" s="100" t="s">
        <v>220</v>
      </c>
      <c r="F67" s="28" t="s">
        <v>23</v>
      </c>
      <c r="G67" s="26"/>
      <c r="H67" s="26">
        <f t="shared" si="0"/>
        <v>0</v>
      </c>
      <c r="I67" s="2" t="s">
        <v>54</v>
      </c>
    </row>
    <row r="68" spans="1:10" ht="21.75" customHeight="1">
      <c r="A68" s="88"/>
      <c r="B68" s="24" t="s">
        <v>32</v>
      </c>
      <c r="C68" s="24" t="s">
        <v>19</v>
      </c>
      <c r="D68" s="95"/>
      <c r="E68" s="100"/>
      <c r="F68" s="24" t="s">
        <v>21</v>
      </c>
      <c r="G68" s="26">
        <f>44+46+35</f>
        <v>125</v>
      </c>
      <c r="H68" s="26">
        <f t="shared" si="0"/>
        <v>112.5</v>
      </c>
      <c r="I68" s="2" t="s">
        <v>54</v>
      </c>
      <c r="J68" s="1" t="s">
        <v>121</v>
      </c>
    </row>
    <row r="69" spans="1:9" ht="21.75" customHeight="1">
      <c r="A69" s="88"/>
      <c r="B69" s="24" t="s">
        <v>31</v>
      </c>
      <c r="C69" s="24" t="s">
        <v>22</v>
      </c>
      <c r="D69" s="89" t="s">
        <v>34</v>
      </c>
      <c r="E69" s="90" t="s">
        <v>61</v>
      </c>
      <c r="F69" s="28" t="s">
        <v>23</v>
      </c>
      <c r="G69" s="26"/>
      <c r="H69" s="26">
        <f t="shared" si="0"/>
        <v>0</v>
      </c>
      <c r="I69" s="2" t="s">
        <v>54</v>
      </c>
    </row>
    <row r="70" spans="1:10" ht="21.75" customHeight="1">
      <c r="A70" s="88"/>
      <c r="B70" s="24" t="s">
        <v>32</v>
      </c>
      <c r="C70" s="24" t="s">
        <v>19</v>
      </c>
      <c r="D70" s="89"/>
      <c r="E70" s="90"/>
      <c r="F70" s="24" t="s">
        <v>21</v>
      </c>
      <c r="G70" s="26">
        <f>43+43+45</f>
        <v>131</v>
      </c>
      <c r="H70" s="26">
        <f t="shared" si="0"/>
        <v>117.9</v>
      </c>
      <c r="I70" s="2" t="s">
        <v>54</v>
      </c>
      <c r="J70" s="1" t="s">
        <v>123</v>
      </c>
    </row>
    <row r="71" spans="1:9" ht="19.5" customHeight="1">
      <c r="A71" s="88" t="s">
        <v>127</v>
      </c>
      <c r="B71" s="24" t="s">
        <v>8</v>
      </c>
      <c r="C71" s="24">
        <v>2.3</v>
      </c>
      <c r="D71" s="89" t="s">
        <v>9</v>
      </c>
      <c r="E71" s="90" t="s">
        <v>63</v>
      </c>
      <c r="F71" s="25" t="s">
        <v>10</v>
      </c>
      <c r="G71" s="29"/>
      <c r="H71" s="26">
        <f t="shared" si="0"/>
        <v>0</v>
      </c>
      <c r="I71" s="22" t="s">
        <v>54</v>
      </c>
    </row>
    <row r="72" spans="1:9" ht="19.5" customHeight="1">
      <c r="A72" s="88"/>
      <c r="B72" s="24" t="s">
        <v>11</v>
      </c>
      <c r="C72" s="24" t="s">
        <v>12</v>
      </c>
      <c r="D72" s="89"/>
      <c r="E72" s="90"/>
      <c r="F72" s="27" t="s">
        <v>13</v>
      </c>
      <c r="G72" s="26">
        <f>223+52+114</f>
        <v>389</v>
      </c>
      <c r="H72" s="26">
        <f t="shared" si="0"/>
        <v>350.1</v>
      </c>
      <c r="I72" s="2" t="s">
        <v>64</v>
      </c>
    </row>
    <row r="73" spans="1:9" ht="19.5" customHeight="1">
      <c r="A73" s="88"/>
      <c r="B73" s="24" t="s">
        <v>8</v>
      </c>
      <c r="C73" s="24">
        <v>2.3</v>
      </c>
      <c r="D73" s="89" t="s">
        <v>14</v>
      </c>
      <c r="E73" s="90" t="s">
        <v>67</v>
      </c>
      <c r="F73" s="25" t="s">
        <v>10</v>
      </c>
      <c r="G73" s="26"/>
      <c r="H73" s="26">
        <f t="shared" si="0"/>
        <v>0</v>
      </c>
      <c r="I73" s="2" t="s">
        <v>64</v>
      </c>
    </row>
    <row r="74" spans="1:9" ht="19.5" customHeight="1">
      <c r="A74" s="88"/>
      <c r="B74" s="24" t="s">
        <v>11</v>
      </c>
      <c r="C74" s="24" t="s">
        <v>12</v>
      </c>
      <c r="D74" s="89"/>
      <c r="E74" s="90"/>
      <c r="F74" s="27" t="s">
        <v>13</v>
      </c>
      <c r="G74" s="26">
        <f>105+69</f>
        <v>174</v>
      </c>
      <c r="H74" s="26">
        <f t="shared" si="0"/>
        <v>156.6</v>
      </c>
      <c r="I74" s="2" t="s">
        <v>64</v>
      </c>
    </row>
    <row r="75" spans="1:9" ht="19.5" customHeight="1">
      <c r="A75" s="88"/>
      <c r="B75" s="24" t="s">
        <v>8</v>
      </c>
      <c r="C75" s="24">
        <v>2.3</v>
      </c>
      <c r="D75" s="27" t="s">
        <v>15</v>
      </c>
      <c r="E75" s="30" t="s">
        <v>39</v>
      </c>
      <c r="F75" s="25" t="s">
        <v>10</v>
      </c>
      <c r="G75" s="26"/>
      <c r="H75" s="26">
        <f t="shared" si="0"/>
        <v>0</v>
      </c>
      <c r="I75" s="2" t="s">
        <v>62</v>
      </c>
    </row>
    <row r="76" spans="1:9" ht="19.5" customHeight="1">
      <c r="A76" s="88" t="s">
        <v>127</v>
      </c>
      <c r="B76" s="24" t="s">
        <v>11</v>
      </c>
      <c r="C76" s="24" t="s">
        <v>12</v>
      </c>
      <c r="D76" s="27" t="s">
        <v>15</v>
      </c>
      <c r="E76" s="30" t="s">
        <v>39</v>
      </c>
      <c r="F76" s="27" t="s">
        <v>13</v>
      </c>
      <c r="G76" s="26">
        <v>194</v>
      </c>
      <c r="H76" s="26">
        <f t="shared" si="0"/>
        <v>174.6</v>
      </c>
      <c r="I76" s="2" t="s">
        <v>62</v>
      </c>
    </row>
    <row r="77" spans="1:9" ht="19.5" customHeight="1">
      <c r="A77" s="88"/>
      <c r="B77" s="24" t="s">
        <v>8</v>
      </c>
      <c r="C77" s="24" t="s">
        <v>12</v>
      </c>
      <c r="D77" s="89" t="s">
        <v>16</v>
      </c>
      <c r="E77" s="90" t="s">
        <v>169</v>
      </c>
      <c r="F77" s="27" t="s">
        <v>13</v>
      </c>
      <c r="G77" s="26"/>
      <c r="H77" s="26">
        <f aca="true" t="shared" si="1" ref="H77:H140">G77*90%</f>
        <v>0</v>
      </c>
      <c r="I77" s="2" t="s">
        <v>62</v>
      </c>
    </row>
    <row r="78" spans="1:9" ht="19.5" customHeight="1">
      <c r="A78" s="88"/>
      <c r="B78" s="24" t="s">
        <v>11</v>
      </c>
      <c r="C78" s="24">
        <v>2.3</v>
      </c>
      <c r="D78" s="89"/>
      <c r="E78" s="90"/>
      <c r="F78" s="25" t="s">
        <v>10</v>
      </c>
      <c r="G78" s="26">
        <f>43+46+48</f>
        <v>137</v>
      </c>
      <c r="H78" s="26">
        <f t="shared" si="1"/>
        <v>123.3</v>
      </c>
      <c r="I78" s="2" t="s">
        <v>62</v>
      </c>
    </row>
    <row r="79" spans="1:9" ht="19.5" customHeight="1">
      <c r="A79" s="88"/>
      <c r="B79" s="24" t="s">
        <v>8</v>
      </c>
      <c r="C79" s="24" t="s">
        <v>12</v>
      </c>
      <c r="D79" s="89" t="s">
        <v>17</v>
      </c>
      <c r="E79" s="90" t="s">
        <v>36</v>
      </c>
      <c r="F79" s="27" t="s">
        <v>13</v>
      </c>
      <c r="G79" s="26"/>
      <c r="H79" s="26">
        <f t="shared" si="1"/>
        <v>0</v>
      </c>
      <c r="I79" s="2" t="s">
        <v>62</v>
      </c>
    </row>
    <row r="80" spans="1:9" ht="19.5" customHeight="1">
      <c r="A80" s="88"/>
      <c r="B80" s="24" t="s">
        <v>11</v>
      </c>
      <c r="C80" s="24">
        <v>2.3</v>
      </c>
      <c r="D80" s="89"/>
      <c r="E80" s="90"/>
      <c r="F80" s="25" t="s">
        <v>10</v>
      </c>
      <c r="G80" s="26">
        <f>46+63</f>
        <v>109</v>
      </c>
      <c r="H80" s="26">
        <f t="shared" si="1"/>
        <v>98.10000000000001</v>
      </c>
      <c r="I80" s="2" t="s">
        <v>62</v>
      </c>
    </row>
    <row r="81" spans="1:9" ht="19.5" customHeight="1">
      <c r="A81" s="88"/>
      <c r="B81" s="24" t="s">
        <v>8</v>
      </c>
      <c r="C81" s="24" t="s">
        <v>12</v>
      </c>
      <c r="D81" s="89" t="s">
        <v>18</v>
      </c>
      <c r="E81" s="90" t="s">
        <v>37</v>
      </c>
      <c r="F81" s="27" t="s">
        <v>13</v>
      </c>
      <c r="G81" s="26"/>
      <c r="H81" s="26">
        <f t="shared" si="1"/>
        <v>0</v>
      </c>
      <c r="I81" s="2" t="s">
        <v>62</v>
      </c>
    </row>
    <row r="82" spans="1:9" ht="19.5" customHeight="1">
      <c r="A82" s="88"/>
      <c r="B82" s="24" t="s">
        <v>11</v>
      </c>
      <c r="C82" s="24">
        <v>2.3</v>
      </c>
      <c r="D82" s="89"/>
      <c r="E82" s="90"/>
      <c r="F82" s="25" t="s">
        <v>10</v>
      </c>
      <c r="G82" s="26">
        <v>115</v>
      </c>
      <c r="H82" s="26">
        <f t="shared" si="1"/>
        <v>103.5</v>
      </c>
      <c r="I82" s="2" t="s">
        <v>62</v>
      </c>
    </row>
    <row r="83" spans="1:10" ht="19.5" customHeight="1">
      <c r="A83" s="88"/>
      <c r="B83" s="24" t="s">
        <v>8</v>
      </c>
      <c r="C83" s="24" t="s">
        <v>19</v>
      </c>
      <c r="D83" s="89" t="s">
        <v>20</v>
      </c>
      <c r="E83" s="90" t="s">
        <v>146</v>
      </c>
      <c r="F83" s="24" t="s">
        <v>21</v>
      </c>
      <c r="G83" s="26"/>
      <c r="H83" s="26">
        <f t="shared" si="1"/>
        <v>0</v>
      </c>
      <c r="I83" s="2" t="s">
        <v>62</v>
      </c>
      <c r="J83" s="1" t="s">
        <v>118</v>
      </c>
    </row>
    <row r="84" spans="1:9" ht="19.5" customHeight="1">
      <c r="A84" s="88"/>
      <c r="B84" s="24" t="s">
        <v>11</v>
      </c>
      <c r="C84" s="24" t="s">
        <v>22</v>
      </c>
      <c r="D84" s="89"/>
      <c r="E84" s="90"/>
      <c r="F84" s="28" t="s">
        <v>23</v>
      </c>
      <c r="G84" s="26">
        <f>45+42+42</f>
        <v>129</v>
      </c>
      <c r="H84" s="26">
        <f t="shared" si="1"/>
        <v>116.10000000000001</v>
      </c>
      <c r="I84" s="2" t="s">
        <v>62</v>
      </c>
    </row>
    <row r="85" spans="1:10" ht="19.5" customHeight="1">
      <c r="A85" s="88"/>
      <c r="B85" s="24" t="s">
        <v>8</v>
      </c>
      <c r="C85" s="24" t="s">
        <v>19</v>
      </c>
      <c r="D85" s="89" t="s">
        <v>24</v>
      </c>
      <c r="E85" s="90" t="s">
        <v>170</v>
      </c>
      <c r="F85" s="24" t="s">
        <v>21</v>
      </c>
      <c r="G85" s="26"/>
      <c r="H85" s="26">
        <f t="shared" si="1"/>
        <v>0</v>
      </c>
      <c r="I85" s="2" t="s">
        <v>62</v>
      </c>
      <c r="J85" s="1" t="s">
        <v>121</v>
      </c>
    </row>
    <row r="86" spans="1:9" ht="19.5" customHeight="1">
      <c r="A86" s="88"/>
      <c r="B86" s="24" t="s">
        <v>11</v>
      </c>
      <c r="C86" s="24" t="s">
        <v>22</v>
      </c>
      <c r="D86" s="89"/>
      <c r="E86" s="90"/>
      <c r="F86" s="28" t="s">
        <v>23</v>
      </c>
      <c r="G86" s="26">
        <f>40+42+41</f>
        <v>123</v>
      </c>
      <c r="H86" s="26">
        <f t="shared" si="1"/>
        <v>110.7</v>
      </c>
      <c r="I86" s="2" t="s">
        <v>62</v>
      </c>
    </row>
    <row r="87" spans="1:10" ht="19.5" customHeight="1">
      <c r="A87" s="88"/>
      <c r="B87" s="24" t="s">
        <v>8</v>
      </c>
      <c r="C87" s="24" t="s">
        <v>19</v>
      </c>
      <c r="D87" s="89" t="s">
        <v>25</v>
      </c>
      <c r="E87" s="90" t="s">
        <v>154</v>
      </c>
      <c r="F87" s="24" t="s">
        <v>21</v>
      </c>
      <c r="G87" s="26"/>
      <c r="H87" s="26">
        <f t="shared" si="1"/>
        <v>0</v>
      </c>
      <c r="I87" s="2" t="s">
        <v>62</v>
      </c>
      <c r="J87" s="1" t="s">
        <v>119</v>
      </c>
    </row>
    <row r="88" spans="1:9" ht="19.5" customHeight="1">
      <c r="A88" s="88"/>
      <c r="B88" s="24" t="s">
        <v>11</v>
      </c>
      <c r="C88" s="24" t="s">
        <v>22</v>
      </c>
      <c r="D88" s="89"/>
      <c r="E88" s="90"/>
      <c r="F88" s="28" t="s">
        <v>23</v>
      </c>
      <c r="G88" s="26">
        <f>41+43</f>
        <v>84</v>
      </c>
      <c r="H88" s="26">
        <f t="shared" si="1"/>
        <v>75.60000000000001</v>
      </c>
      <c r="I88" s="2" t="s">
        <v>62</v>
      </c>
    </row>
    <row r="89" spans="1:10" ht="19.5" customHeight="1">
      <c r="A89" s="88"/>
      <c r="B89" s="24" t="s">
        <v>8</v>
      </c>
      <c r="C89" s="24" t="s">
        <v>19</v>
      </c>
      <c r="D89" s="89" t="s">
        <v>52</v>
      </c>
      <c r="E89" s="90" t="s">
        <v>171</v>
      </c>
      <c r="F89" s="24" t="s">
        <v>21</v>
      </c>
      <c r="G89" s="26"/>
      <c r="H89" s="26">
        <f t="shared" si="1"/>
        <v>0</v>
      </c>
      <c r="I89" s="2" t="s">
        <v>53</v>
      </c>
      <c r="J89" s="1" t="s">
        <v>125</v>
      </c>
    </row>
    <row r="90" spans="1:9" ht="19.5" customHeight="1">
      <c r="A90" s="88"/>
      <c r="B90" s="24" t="s">
        <v>11</v>
      </c>
      <c r="C90" s="24" t="s">
        <v>22</v>
      </c>
      <c r="D90" s="89"/>
      <c r="E90" s="90"/>
      <c r="F90" s="28" t="s">
        <v>23</v>
      </c>
      <c r="G90" s="26">
        <f>48+47+50</f>
        <v>145</v>
      </c>
      <c r="H90" s="26">
        <f t="shared" si="1"/>
        <v>130.5</v>
      </c>
      <c r="I90" s="2" t="s">
        <v>53</v>
      </c>
    </row>
    <row r="91" spans="1:10" ht="19.5" customHeight="1">
      <c r="A91" s="88"/>
      <c r="B91" s="24" t="s">
        <v>8</v>
      </c>
      <c r="C91" s="24" t="s">
        <v>19</v>
      </c>
      <c r="D91" s="89" t="s">
        <v>26</v>
      </c>
      <c r="E91" s="90" t="s">
        <v>172</v>
      </c>
      <c r="F91" s="24" t="s">
        <v>21</v>
      </c>
      <c r="G91" s="26"/>
      <c r="H91" s="26">
        <f t="shared" si="1"/>
        <v>0</v>
      </c>
      <c r="I91" s="2" t="s">
        <v>62</v>
      </c>
      <c r="J91" s="1" t="s">
        <v>122</v>
      </c>
    </row>
    <row r="92" spans="1:9" ht="19.5" customHeight="1">
      <c r="A92" s="88"/>
      <c r="B92" s="24" t="s">
        <v>11</v>
      </c>
      <c r="C92" s="24" t="s">
        <v>22</v>
      </c>
      <c r="D92" s="89"/>
      <c r="E92" s="90"/>
      <c r="F92" s="28" t="s">
        <v>23</v>
      </c>
      <c r="G92" s="26">
        <f>41+39+41</f>
        <v>121</v>
      </c>
      <c r="H92" s="26">
        <f t="shared" si="1"/>
        <v>108.9</v>
      </c>
      <c r="I92" s="2" t="s">
        <v>62</v>
      </c>
    </row>
    <row r="93" spans="1:10" ht="19.5" customHeight="1">
      <c r="A93" s="88"/>
      <c r="B93" s="24" t="s">
        <v>8</v>
      </c>
      <c r="C93" s="24" t="s">
        <v>22</v>
      </c>
      <c r="D93" s="89" t="s">
        <v>27</v>
      </c>
      <c r="E93" s="90" t="s">
        <v>155</v>
      </c>
      <c r="F93" s="24" t="s">
        <v>21</v>
      </c>
      <c r="G93" s="26"/>
      <c r="H93" s="26">
        <f t="shared" si="1"/>
        <v>0</v>
      </c>
      <c r="I93" s="2" t="s">
        <v>62</v>
      </c>
      <c r="J93" s="1" t="s">
        <v>123</v>
      </c>
    </row>
    <row r="94" spans="1:9" ht="19.5" customHeight="1">
      <c r="A94" s="88"/>
      <c r="B94" s="24" t="s">
        <v>11</v>
      </c>
      <c r="C94" s="24" t="s">
        <v>19</v>
      </c>
      <c r="D94" s="89"/>
      <c r="E94" s="90"/>
      <c r="F94" s="28" t="s">
        <v>23</v>
      </c>
      <c r="G94" s="26">
        <f>115</f>
        <v>115</v>
      </c>
      <c r="H94" s="26">
        <f t="shared" si="1"/>
        <v>103.5</v>
      </c>
      <c r="I94" s="2" t="s">
        <v>62</v>
      </c>
    </row>
    <row r="95" spans="1:9" ht="19.5" customHeight="1">
      <c r="A95" s="88"/>
      <c r="B95" s="24" t="s">
        <v>8</v>
      </c>
      <c r="C95" s="24" t="s">
        <v>22</v>
      </c>
      <c r="D95" s="89" t="s">
        <v>73</v>
      </c>
      <c r="E95" s="90" t="s">
        <v>156</v>
      </c>
      <c r="F95" s="28" t="s">
        <v>23</v>
      </c>
      <c r="G95" s="26"/>
      <c r="H95" s="26">
        <f t="shared" si="1"/>
        <v>0</v>
      </c>
      <c r="I95" s="2" t="s">
        <v>72</v>
      </c>
    </row>
    <row r="96" spans="1:10" ht="19.5" customHeight="1">
      <c r="A96" s="88"/>
      <c r="B96" s="24" t="s">
        <v>11</v>
      </c>
      <c r="C96" s="24" t="s">
        <v>19</v>
      </c>
      <c r="D96" s="89"/>
      <c r="E96" s="90"/>
      <c r="F96" s="24" t="s">
        <v>21</v>
      </c>
      <c r="G96" s="26">
        <f>63+57</f>
        <v>120</v>
      </c>
      <c r="H96" s="26">
        <f t="shared" si="1"/>
        <v>108</v>
      </c>
      <c r="I96" s="2" t="s">
        <v>72</v>
      </c>
      <c r="J96" s="1" t="s">
        <v>124</v>
      </c>
    </row>
    <row r="97" spans="1:9" ht="19.5" customHeight="1">
      <c r="A97" s="88"/>
      <c r="B97" s="24" t="s">
        <v>8</v>
      </c>
      <c r="C97" s="24" t="s">
        <v>22</v>
      </c>
      <c r="D97" s="89" t="s">
        <v>74</v>
      </c>
      <c r="E97" s="90" t="s">
        <v>158</v>
      </c>
      <c r="F97" s="28" t="s">
        <v>23</v>
      </c>
      <c r="G97" s="26"/>
      <c r="H97" s="26">
        <f t="shared" si="1"/>
        <v>0</v>
      </c>
      <c r="I97" s="2" t="s">
        <v>72</v>
      </c>
    </row>
    <row r="98" spans="1:12" ht="19.5" customHeight="1">
      <c r="A98" s="88"/>
      <c r="B98" s="24" t="s">
        <v>11</v>
      </c>
      <c r="C98" s="24" t="s">
        <v>19</v>
      </c>
      <c r="D98" s="89"/>
      <c r="E98" s="90"/>
      <c r="F98" s="24" t="s">
        <v>21</v>
      </c>
      <c r="G98" s="26">
        <f>40+35</f>
        <v>75</v>
      </c>
      <c r="H98" s="26">
        <f t="shared" si="1"/>
        <v>67.5</v>
      </c>
      <c r="I98" s="2" t="s">
        <v>72</v>
      </c>
      <c r="J98" s="1" t="s">
        <v>122</v>
      </c>
      <c r="L98" s="91" t="s">
        <v>157</v>
      </c>
    </row>
    <row r="99" spans="1:12" ht="19.5" customHeight="1">
      <c r="A99" s="88"/>
      <c r="B99" s="24" t="s">
        <v>8</v>
      </c>
      <c r="C99" s="24" t="s">
        <v>22</v>
      </c>
      <c r="D99" s="89" t="s">
        <v>28</v>
      </c>
      <c r="E99" s="90" t="s">
        <v>157</v>
      </c>
      <c r="F99" s="28" t="s">
        <v>23</v>
      </c>
      <c r="G99" s="26"/>
      <c r="H99" s="26">
        <f t="shared" si="1"/>
        <v>0</v>
      </c>
      <c r="I99" s="2" t="s">
        <v>72</v>
      </c>
      <c r="L99" s="91"/>
    </row>
    <row r="100" spans="1:10" ht="19.5" customHeight="1">
      <c r="A100" s="88"/>
      <c r="B100" s="24" t="s">
        <v>11</v>
      </c>
      <c r="C100" s="24" t="s">
        <v>19</v>
      </c>
      <c r="D100" s="89"/>
      <c r="E100" s="90"/>
      <c r="F100" s="24" t="s">
        <v>21</v>
      </c>
      <c r="G100" s="26">
        <f>58+58</f>
        <v>116</v>
      </c>
      <c r="H100" s="26">
        <f t="shared" si="1"/>
        <v>104.4</v>
      </c>
      <c r="I100" s="2" t="s">
        <v>72</v>
      </c>
      <c r="J100" s="1" t="s">
        <v>119</v>
      </c>
    </row>
    <row r="101" spans="1:9" ht="19.5" customHeight="1">
      <c r="A101" s="88"/>
      <c r="B101" s="24" t="s">
        <v>8</v>
      </c>
      <c r="C101" s="24" t="s">
        <v>22</v>
      </c>
      <c r="D101" s="89" t="s">
        <v>29</v>
      </c>
      <c r="E101" s="90" t="s">
        <v>159</v>
      </c>
      <c r="F101" s="28" t="s">
        <v>23</v>
      </c>
      <c r="G101" s="26"/>
      <c r="H101" s="26">
        <f t="shared" si="1"/>
        <v>0</v>
      </c>
      <c r="I101" s="2" t="s">
        <v>72</v>
      </c>
    </row>
    <row r="102" spans="1:12" ht="19.5" customHeight="1">
      <c r="A102" s="88"/>
      <c r="B102" s="24" t="s">
        <v>11</v>
      </c>
      <c r="C102" s="24" t="s">
        <v>19</v>
      </c>
      <c r="D102" s="89"/>
      <c r="E102" s="90"/>
      <c r="F102" s="24" t="s">
        <v>21</v>
      </c>
      <c r="G102" s="26">
        <f>48+49+48</f>
        <v>145</v>
      </c>
      <c r="H102" s="26">
        <f t="shared" si="1"/>
        <v>130.5</v>
      </c>
      <c r="I102" s="2" t="s">
        <v>72</v>
      </c>
      <c r="J102" s="1" t="s">
        <v>125</v>
      </c>
      <c r="L102" s="1">
        <f>105+96+52+114</f>
        <v>367</v>
      </c>
    </row>
    <row r="103" spans="1:12" ht="19.5" customHeight="1">
      <c r="A103" s="88"/>
      <c r="B103" s="24" t="s">
        <v>8</v>
      </c>
      <c r="C103" s="24" t="s">
        <v>19</v>
      </c>
      <c r="D103" s="95" t="s">
        <v>30</v>
      </c>
      <c r="E103" s="90" t="s">
        <v>160</v>
      </c>
      <c r="F103" s="28" t="s">
        <v>23</v>
      </c>
      <c r="G103" s="26"/>
      <c r="H103" s="26">
        <f t="shared" si="1"/>
        <v>0</v>
      </c>
      <c r="I103" s="2" t="s">
        <v>72</v>
      </c>
      <c r="L103" s="1">
        <f>L102/120</f>
        <v>3.058333333333333</v>
      </c>
    </row>
    <row r="104" spans="1:10" ht="19.5" customHeight="1">
      <c r="A104" s="88"/>
      <c r="B104" s="24" t="s">
        <v>11</v>
      </c>
      <c r="C104" s="24" t="s">
        <v>22</v>
      </c>
      <c r="D104" s="95"/>
      <c r="E104" s="90"/>
      <c r="F104" s="24" t="s">
        <v>21</v>
      </c>
      <c r="G104" s="26">
        <f>49*2</f>
        <v>98</v>
      </c>
      <c r="H104" s="26">
        <f t="shared" si="1"/>
        <v>88.2</v>
      </c>
      <c r="I104" s="2" t="s">
        <v>72</v>
      </c>
      <c r="J104" s="1" t="s">
        <v>121</v>
      </c>
    </row>
    <row r="105" spans="1:9" ht="19.5" customHeight="1">
      <c r="A105" s="88"/>
      <c r="B105" s="24" t="s">
        <v>8</v>
      </c>
      <c r="C105" s="24" t="s">
        <v>22</v>
      </c>
      <c r="D105" s="95" t="s">
        <v>33</v>
      </c>
      <c r="E105" s="90" t="s">
        <v>161</v>
      </c>
      <c r="F105" s="28" t="s">
        <v>23</v>
      </c>
      <c r="G105" s="26"/>
      <c r="H105" s="26">
        <f t="shared" si="1"/>
        <v>0</v>
      </c>
      <c r="I105" s="2" t="s">
        <v>72</v>
      </c>
    </row>
    <row r="106" spans="1:10" ht="19.5" customHeight="1">
      <c r="A106" s="88"/>
      <c r="B106" s="24" t="s">
        <v>11</v>
      </c>
      <c r="C106" s="24" t="s">
        <v>19</v>
      </c>
      <c r="D106" s="95"/>
      <c r="E106" s="90"/>
      <c r="F106" s="24" t="s">
        <v>21</v>
      </c>
      <c r="G106" s="26">
        <v>134</v>
      </c>
      <c r="H106" s="26">
        <f t="shared" si="1"/>
        <v>120.60000000000001</v>
      </c>
      <c r="I106" s="2" t="s">
        <v>72</v>
      </c>
      <c r="J106" s="1" t="s">
        <v>123</v>
      </c>
    </row>
    <row r="107" spans="1:9" ht="19.5" customHeight="1">
      <c r="A107" s="88"/>
      <c r="B107" s="24" t="s">
        <v>8</v>
      </c>
      <c r="C107" s="24" t="s">
        <v>22</v>
      </c>
      <c r="D107" s="89" t="s">
        <v>34</v>
      </c>
      <c r="E107" s="98" t="s">
        <v>162</v>
      </c>
      <c r="F107" s="28" t="s">
        <v>23</v>
      </c>
      <c r="G107" s="26"/>
      <c r="H107" s="26">
        <f t="shared" si="1"/>
        <v>0</v>
      </c>
      <c r="I107" s="2" t="s">
        <v>72</v>
      </c>
    </row>
    <row r="108" spans="1:10" ht="19.5" customHeight="1">
      <c r="A108" s="88"/>
      <c r="B108" s="24" t="s">
        <v>11</v>
      </c>
      <c r="C108" s="24" t="s">
        <v>19</v>
      </c>
      <c r="D108" s="89"/>
      <c r="E108" s="98"/>
      <c r="F108" s="24" t="s">
        <v>21</v>
      </c>
      <c r="G108" s="26">
        <f>39+36+39</f>
        <v>114</v>
      </c>
      <c r="H108" s="26">
        <f t="shared" si="1"/>
        <v>102.60000000000001</v>
      </c>
      <c r="I108" s="2" t="s">
        <v>72</v>
      </c>
      <c r="J108" s="1" t="s">
        <v>118</v>
      </c>
    </row>
    <row r="109" spans="1:9" ht="19.5" customHeight="1">
      <c r="A109" s="88"/>
      <c r="B109" s="24" t="s">
        <v>31</v>
      </c>
      <c r="C109" s="24">
        <v>2.3</v>
      </c>
      <c r="D109" s="89" t="s">
        <v>9</v>
      </c>
      <c r="E109" s="90" t="s">
        <v>79</v>
      </c>
      <c r="F109" s="25" t="s">
        <v>10</v>
      </c>
      <c r="G109" s="26"/>
      <c r="H109" s="26">
        <f t="shared" si="1"/>
        <v>0</v>
      </c>
      <c r="I109" s="2" t="s">
        <v>72</v>
      </c>
    </row>
    <row r="110" spans="1:9" ht="19.5" customHeight="1">
      <c r="A110" s="88"/>
      <c r="B110" s="24" t="s">
        <v>32</v>
      </c>
      <c r="C110" s="24" t="s">
        <v>12</v>
      </c>
      <c r="D110" s="89"/>
      <c r="E110" s="90"/>
      <c r="F110" s="27" t="s">
        <v>13</v>
      </c>
      <c r="G110" s="26">
        <f>416+39</f>
        <v>455</v>
      </c>
      <c r="H110" s="26">
        <f t="shared" si="1"/>
        <v>409.5</v>
      </c>
      <c r="I110" s="2" t="s">
        <v>72</v>
      </c>
    </row>
    <row r="111" spans="1:9" ht="19.5" customHeight="1">
      <c r="A111" s="88"/>
      <c r="B111" s="24" t="s">
        <v>31</v>
      </c>
      <c r="C111" s="24">
        <v>2.3</v>
      </c>
      <c r="D111" s="89" t="s">
        <v>14</v>
      </c>
      <c r="E111" s="90" t="s">
        <v>75</v>
      </c>
      <c r="F111" s="25" t="s">
        <v>10</v>
      </c>
      <c r="G111" s="26"/>
      <c r="H111" s="26">
        <f t="shared" si="1"/>
        <v>0</v>
      </c>
      <c r="I111" s="2" t="s">
        <v>62</v>
      </c>
    </row>
    <row r="112" spans="1:9" ht="19.5" customHeight="1">
      <c r="A112" s="88"/>
      <c r="B112" s="24" t="s">
        <v>32</v>
      </c>
      <c r="C112" s="24" t="s">
        <v>12</v>
      </c>
      <c r="D112" s="89"/>
      <c r="E112" s="90"/>
      <c r="F112" s="27" t="s">
        <v>13</v>
      </c>
      <c r="G112" s="26">
        <v>205</v>
      </c>
      <c r="H112" s="26">
        <f t="shared" si="1"/>
        <v>184.5</v>
      </c>
      <c r="I112" s="2" t="s">
        <v>62</v>
      </c>
    </row>
    <row r="113" spans="1:9" ht="19.5" customHeight="1">
      <c r="A113" s="88"/>
      <c r="B113" s="24" t="s">
        <v>31</v>
      </c>
      <c r="C113" s="24">
        <v>2.3</v>
      </c>
      <c r="D113" s="89" t="s">
        <v>15</v>
      </c>
      <c r="E113" s="99" t="s">
        <v>225</v>
      </c>
      <c r="F113" s="25" t="s">
        <v>10</v>
      </c>
      <c r="G113" s="26"/>
      <c r="H113" s="26">
        <f t="shared" si="1"/>
        <v>0</v>
      </c>
      <c r="I113" s="2" t="s">
        <v>72</v>
      </c>
    </row>
    <row r="114" spans="1:9" ht="19.5" customHeight="1">
      <c r="A114" s="88" t="s">
        <v>127</v>
      </c>
      <c r="B114" s="24" t="s">
        <v>32</v>
      </c>
      <c r="C114" s="24" t="s">
        <v>12</v>
      </c>
      <c r="D114" s="89"/>
      <c r="E114" s="99"/>
      <c r="F114" s="27" t="s">
        <v>13</v>
      </c>
      <c r="G114" s="26">
        <f>63+57+58+39</f>
        <v>217</v>
      </c>
      <c r="H114" s="26">
        <f t="shared" si="1"/>
        <v>195.3</v>
      </c>
      <c r="I114" s="2" t="s">
        <v>72</v>
      </c>
    </row>
    <row r="115" spans="1:9" ht="19.5" customHeight="1">
      <c r="A115" s="88"/>
      <c r="B115" s="24" t="s">
        <v>31</v>
      </c>
      <c r="C115" s="24" t="s">
        <v>12</v>
      </c>
      <c r="D115" s="89" t="s">
        <v>16</v>
      </c>
      <c r="E115" s="90" t="s">
        <v>163</v>
      </c>
      <c r="F115" s="27" t="s">
        <v>13</v>
      </c>
      <c r="G115" s="26"/>
      <c r="H115" s="26">
        <f t="shared" si="1"/>
        <v>0</v>
      </c>
      <c r="I115" s="2" t="s">
        <v>72</v>
      </c>
    </row>
    <row r="116" spans="1:9" ht="19.5" customHeight="1">
      <c r="A116" s="88"/>
      <c r="B116" s="24" t="s">
        <v>32</v>
      </c>
      <c r="C116" s="24">
        <v>2.3</v>
      </c>
      <c r="D116" s="89"/>
      <c r="E116" s="90"/>
      <c r="F116" s="25" t="s">
        <v>10</v>
      </c>
      <c r="G116" s="26">
        <f>58+40+35</f>
        <v>133</v>
      </c>
      <c r="H116" s="26">
        <f t="shared" si="1"/>
        <v>119.7</v>
      </c>
      <c r="I116" s="2" t="s">
        <v>72</v>
      </c>
    </row>
    <row r="117" spans="1:9" ht="19.5" customHeight="1">
      <c r="A117" s="88"/>
      <c r="B117" s="24" t="s">
        <v>31</v>
      </c>
      <c r="C117" s="24" t="s">
        <v>12</v>
      </c>
      <c r="D117" s="89" t="s">
        <v>17</v>
      </c>
      <c r="E117" s="90" t="s">
        <v>164</v>
      </c>
      <c r="F117" s="27" t="s">
        <v>13</v>
      </c>
      <c r="G117" s="26"/>
      <c r="H117" s="26">
        <f t="shared" si="1"/>
        <v>0</v>
      </c>
      <c r="I117" s="2" t="s">
        <v>76</v>
      </c>
    </row>
    <row r="118" spans="1:9" ht="19.5" customHeight="1">
      <c r="A118" s="88"/>
      <c r="B118" s="24" t="s">
        <v>32</v>
      </c>
      <c r="C118" s="24">
        <v>2.3</v>
      </c>
      <c r="D118" s="89"/>
      <c r="E118" s="90"/>
      <c r="F118" s="25" t="s">
        <v>10</v>
      </c>
      <c r="G118" s="26">
        <f>39+40+37</f>
        <v>116</v>
      </c>
      <c r="H118" s="26">
        <f t="shared" si="1"/>
        <v>104.4</v>
      </c>
      <c r="I118" s="2" t="s">
        <v>76</v>
      </c>
    </row>
    <row r="119" spans="1:9" ht="19.5" customHeight="1">
      <c r="A119" s="88"/>
      <c r="B119" s="24" t="s">
        <v>31</v>
      </c>
      <c r="C119" s="24" t="s">
        <v>12</v>
      </c>
      <c r="D119" s="89" t="s">
        <v>18</v>
      </c>
      <c r="E119" s="90" t="s">
        <v>165</v>
      </c>
      <c r="F119" s="27" t="s">
        <v>13</v>
      </c>
      <c r="G119" s="26"/>
      <c r="H119" s="26">
        <f t="shared" si="1"/>
        <v>0</v>
      </c>
      <c r="I119" s="2" t="s">
        <v>76</v>
      </c>
    </row>
    <row r="120" spans="1:9" ht="19.5" customHeight="1">
      <c r="A120" s="88"/>
      <c r="B120" s="24" t="s">
        <v>32</v>
      </c>
      <c r="C120" s="24">
        <v>2.3</v>
      </c>
      <c r="D120" s="89"/>
      <c r="E120" s="90"/>
      <c r="F120" s="25" t="s">
        <v>10</v>
      </c>
      <c r="G120" s="26">
        <f>34+31+34</f>
        <v>99</v>
      </c>
      <c r="H120" s="26">
        <f t="shared" si="1"/>
        <v>89.10000000000001</v>
      </c>
      <c r="I120" s="2" t="s">
        <v>76</v>
      </c>
    </row>
    <row r="121" spans="1:10" ht="19.5" customHeight="1">
      <c r="A121" s="88"/>
      <c r="B121" s="24" t="s">
        <v>31</v>
      </c>
      <c r="C121" s="24" t="s">
        <v>19</v>
      </c>
      <c r="D121" s="89" t="s">
        <v>20</v>
      </c>
      <c r="E121" s="90" t="s">
        <v>166</v>
      </c>
      <c r="F121" s="24" t="s">
        <v>21</v>
      </c>
      <c r="G121" s="26"/>
      <c r="H121" s="26">
        <f t="shared" si="1"/>
        <v>0</v>
      </c>
      <c r="I121" s="2" t="s">
        <v>72</v>
      </c>
      <c r="J121" s="1" t="s">
        <v>119</v>
      </c>
    </row>
    <row r="122" spans="1:9" ht="19.5" customHeight="1">
      <c r="A122" s="88"/>
      <c r="B122" s="24" t="s">
        <v>32</v>
      </c>
      <c r="C122" s="24" t="s">
        <v>22</v>
      </c>
      <c r="D122" s="89"/>
      <c r="E122" s="90"/>
      <c r="F122" s="28" t="s">
        <v>23</v>
      </c>
      <c r="G122" s="26">
        <f>47+34+36</f>
        <v>117</v>
      </c>
      <c r="H122" s="26">
        <f t="shared" si="1"/>
        <v>105.3</v>
      </c>
      <c r="I122" s="2" t="s">
        <v>72</v>
      </c>
    </row>
    <row r="123" spans="1:10" ht="19.5" customHeight="1">
      <c r="A123" s="88"/>
      <c r="B123" s="24" t="s">
        <v>31</v>
      </c>
      <c r="C123" s="24" t="s">
        <v>19</v>
      </c>
      <c r="D123" s="89" t="s">
        <v>24</v>
      </c>
      <c r="E123" s="90" t="s">
        <v>167</v>
      </c>
      <c r="F123" s="24" t="s">
        <v>21</v>
      </c>
      <c r="G123" s="26"/>
      <c r="H123" s="26">
        <f t="shared" si="1"/>
        <v>0</v>
      </c>
      <c r="I123" s="2" t="s">
        <v>72</v>
      </c>
      <c r="J123" s="1" t="s">
        <v>123</v>
      </c>
    </row>
    <row r="124" spans="1:9" ht="19.5" customHeight="1">
      <c r="A124" s="88"/>
      <c r="B124" s="24" t="s">
        <v>32</v>
      </c>
      <c r="C124" s="24" t="s">
        <v>22</v>
      </c>
      <c r="D124" s="89"/>
      <c r="E124" s="90"/>
      <c r="F124" s="28" t="s">
        <v>23</v>
      </c>
      <c r="G124" s="26">
        <f>37+37+32</f>
        <v>106</v>
      </c>
      <c r="H124" s="26">
        <f t="shared" si="1"/>
        <v>95.4</v>
      </c>
      <c r="I124" s="2" t="s">
        <v>72</v>
      </c>
    </row>
    <row r="125" spans="1:10" ht="19.5" customHeight="1">
      <c r="A125" s="88"/>
      <c r="B125" s="24" t="s">
        <v>31</v>
      </c>
      <c r="C125" s="24" t="s">
        <v>19</v>
      </c>
      <c r="D125" s="89" t="s">
        <v>25</v>
      </c>
      <c r="E125" s="90" t="s">
        <v>168</v>
      </c>
      <c r="F125" s="24" t="s">
        <v>21</v>
      </c>
      <c r="G125" s="26"/>
      <c r="H125" s="26">
        <f t="shared" si="1"/>
        <v>0</v>
      </c>
      <c r="I125" s="2" t="s">
        <v>72</v>
      </c>
      <c r="J125" s="1" t="s">
        <v>122</v>
      </c>
    </row>
    <row r="126" spans="1:9" ht="19.5" customHeight="1">
      <c r="A126" s="88"/>
      <c r="B126" s="24" t="s">
        <v>32</v>
      </c>
      <c r="C126" s="24" t="s">
        <v>22</v>
      </c>
      <c r="D126" s="89"/>
      <c r="E126" s="90"/>
      <c r="F126" s="28" t="s">
        <v>23</v>
      </c>
      <c r="G126" s="26">
        <f>37+44+31</f>
        <v>112</v>
      </c>
      <c r="H126" s="26">
        <f t="shared" si="1"/>
        <v>100.8</v>
      </c>
      <c r="I126" s="2" t="s">
        <v>72</v>
      </c>
    </row>
    <row r="127" spans="1:10" ht="19.5" customHeight="1">
      <c r="A127" s="88"/>
      <c r="B127" s="24" t="s">
        <v>31</v>
      </c>
      <c r="C127" s="24" t="s">
        <v>19</v>
      </c>
      <c r="D127" s="89" t="s">
        <v>28</v>
      </c>
      <c r="E127" s="90" t="s">
        <v>42</v>
      </c>
      <c r="F127" s="24" t="s">
        <v>21</v>
      </c>
      <c r="G127" s="26"/>
      <c r="H127" s="26">
        <f t="shared" si="1"/>
        <v>0</v>
      </c>
      <c r="I127" s="2" t="s">
        <v>64</v>
      </c>
      <c r="J127" s="1" t="s">
        <v>125</v>
      </c>
    </row>
    <row r="128" spans="1:9" ht="19.5" customHeight="1">
      <c r="A128" s="88"/>
      <c r="B128" s="24" t="s">
        <v>32</v>
      </c>
      <c r="C128" s="24" t="s">
        <v>22</v>
      </c>
      <c r="D128" s="89"/>
      <c r="E128" s="90"/>
      <c r="F128" s="28" t="s">
        <v>23</v>
      </c>
      <c r="G128" s="26">
        <f>105</f>
        <v>105</v>
      </c>
      <c r="H128" s="26">
        <f t="shared" si="1"/>
        <v>94.5</v>
      </c>
      <c r="I128" s="2" t="s">
        <v>64</v>
      </c>
    </row>
    <row r="129" spans="1:10" ht="19.5" customHeight="1">
      <c r="A129" s="88"/>
      <c r="B129" s="24" t="s">
        <v>31</v>
      </c>
      <c r="C129" s="24" t="s">
        <v>19</v>
      </c>
      <c r="D129" s="89" t="s">
        <v>26</v>
      </c>
      <c r="E129" s="90" t="s">
        <v>68</v>
      </c>
      <c r="F129" s="24" t="s">
        <v>21</v>
      </c>
      <c r="G129" s="26"/>
      <c r="H129" s="26">
        <f t="shared" si="1"/>
        <v>0</v>
      </c>
      <c r="I129" s="2" t="s">
        <v>64</v>
      </c>
      <c r="J129" s="1" t="s">
        <v>124</v>
      </c>
    </row>
    <row r="130" spans="1:9" ht="19.5" customHeight="1">
      <c r="A130" s="88"/>
      <c r="B130" s="24" t="s">
        <v>32</v>
      </c>
      <c r="C130" s="24" t="s">
        <v>22</v>
      </c>
      <c r="D130" s="89"/>
      <c r="E130" s="90"/>
      <c r="F130" s="28" t="s">
        <v>23</v>
      </c>
      <c r="G130" s="26">
        <f>52+69</f>
        <v>121</v>
      </c>
      <c r="H130" s="26">
        <f t="shared" si="1"/>
        <v>108.9</v>
      </c>
      <c r="I130" s="2" t="s">
        <v>64</v>
      </c>
    </row>
    <row r="131" spans="1:10" ht="19.5" customHeight="1">
      <c r="A131" s="88"/>
      <c r="B131" s="24" t="s">
        <v>31</v>
      </c>
      <c r="C131" s="24" t="s">
        <v>19</v>
      </c>
      <c r="D131" s="89" t="s">
        <v>27</v>
      </c>
      <c r="E131" s="90" t="s">
        <v>69</v>
      </c>
      <c r="F131" s="24" t="s">
        <v>21</v>
      </c>
      <c r="G131" s="26"/>
      <c r="H131" s="26">
        <f t="shared" si="1"/>
        <v>0</v>
      </c>
      <c r="I131" s="2" t="s">
        <v>64</v>
      </c>
      <c r="J131" s="1" t="s">
        <v>121</v>
      </c>
    </row>
    <row r="132" spans="1:9" ht="19.5" customHeight="1">
      <c r="A132" s="88"/>
      <c r="B132" s="24" t="s">
        <v>32</v>
      </c>
      <c r="C132" s="24" t="s">
        <v>22</v>
      </c>
      <c r="D132" s="89"/>
      <c r="E132" s="90"/>
      <c r="F132" s="28" t="s">
        <v>23</v>
      </c>
      <c r="G132" s="26">
        <v>114</v>
      </c>
      <c r="H132" s="26">
        <f t="shared" si="1"/>
        <v>102.60000000000001</v>
      </c>
      <c r="I132" s="2" t="s">
        <v>64</v>
      </c>
    </row>
    <row r="133" spans="1:9" ht="19.5" customHeight="1">
      <c r="A133" s="88"/>
      <c r="B133" s="24" t="s">
        <v>31</v>
      </c>
      <c r="C133" s="24" t="s">
        <v>22</v>
      </c>
      <c r="D133" s="89" t="s">
        <v>52</v>
      </c>
      <c r="E133" s="90" t="s">
        <v>169</v>
      </c>
      <c r="F133" s="28" t="s">
        <v>23</v>
      </c>
      <c r="G133" s="26"/>
      <c r="H133" s="26">
        <f t="shared" si="1"/>
        <v>0</v>
      </c>
      <c r="I133" s="2" t="s">
        <v>62</v>
      </c>
    </row>
    <row r="134" spans="1:10" ht="19.5" customHeight="1">
      <c r="A134" s="88"/>
      <c r="B134" s="24" t="s">
        <v>32</v>
      </c>
      <c r="C134" s="24" t="s">
        <v>19</v>
      </c>
      <c r="D134" s="89"/>
      <c r="E134" s="90"/>
      <c r="F134" s="24" t="s">
        <v>21</v>
      </c>
      <c r="G134" s="26">
        <f>43+46+48</f>
        <v>137</v>
      </c>
      <c r="H134" s="26">
        <f t="shared" si="1"/>
        <v>123.3</v>
      </c>
      <c r="I134" s="2" t="s">
        <v>62</v>
      </c>
      <c r="J134" s="1" t="s">
        <v>123</v>
      </c>
    </row>
    <row r="135" spans="1:9" ht="19.5" customHeight="1">
      <c r="A135" s="88"/>
      <c r="B135" s="24" t="s">
        <v>31</v>
      </c>
      <c r="C135" s="24" t="s">
        <v>22</v>
      </c>
      <c r="D135" s="89" t="s">
        <v>29</v>
      </c>
      <c r="E135" s="90" t="s">
        <v>77</v>
      </c>
      <c r="F135" s="28" t="s">
        <v>23</v>
      </c>
      <c r="G135" s="26"/>
      <c r="H135" s="26">
        <f t="shared" si="1"/>
        <v>0</v>
      </c>
      <c r="I135" s="2" t="s">
        <v>62</v>
      </c>
    </row>
    <row r="136" spans="1:10" ht="19.5" customHeight="1">
      <c r="A136" s="88"/>
      <c r="B136" s="24" t="s">
        <v>32</v>
      </c>
      <c r="C136" s="24" t="s">
        <v>19</v>
      </c>
      <c r="D136" s="89"/>
      <c r="E136" s="90"/>
      <c r="F136" s="24" t="s">
        <v>21</v>
      </c>
      <c r="G136" s="26">
        <f>46+63</f>
        <v>109</v>
      </c>
      <c r="H136" s="26">
        <f t="shared" si="1"/>
        <v>98.10000000000001</v>
      </c>
      <c r="I136" s="2" t="s">
        <v>62</v>
      </c>
      <c r="J136" s="1" t="s">
        <v>122</v>
      </c>
    </row>
    <row r="137" spans="1:9" ht="19.5" customHeight="1">
      <c r="A137" s="88"/>
      <c r="B137" s="24" t="s">
        <v>31</v>
      </c>
      <c r="C137" s="24" t="s">
        <v>22</v>
      </c>
      <c r="D137" s="89" t="s">
        <v>30</v>
      </c>
      <c r="E137" s="90" t="s">
        <v>38</v>
      </c>
      <c r="F137" s="28" t="s">
        <v>23</v>
      </c>
      <c r="G137" s="26"/>
      <c r="H137" s="26">
        <f t="shared" si="1"/>
        <v>0</v>
      </c>
      <c r="I137" s="2" t="s">
        <v>62</v>
      </c>
    </row>
    <row r="138" spans="1:10" ht="19.5" customHeight="1">
      <c r="A138" s="88"/>
      <c r="B138" s="24" t="s">
        <v>32</v>
      </c>
      <c r="C138" s="24" t="s">
        <v>19</v>
      </c>
      <c r="D138" s="89"/>
      <c r="E138" s="90"/>
      <c r="F138" s="24" t="s">
        <v>21</v>
      </c>
      <c r="G138" s="26">
        <f>49+46</f>
        <v>95</v>
      </c>
      <c r="H138" s="26">
        <f t="shared" si="1"/>
        <v>85.5</v>
      </c>
      <c r="I138" s="2" t="s">
        <v>62</v>
      </c>
      <c r="J138" s="1" t="s">
        <v>125</v>
      </c>
    </row>
    <row r="139" spans="1:9" ht="19.5" customHeight="1">
      <c r="A139" s="88"/>
      <c r="B139" s="24" t="s">
        <v>31</v>
      </c>
      <c r="C139" s="24" t="s">
        <v>22</v>
      </c>
      <c r="D139" s="89" t="s">
        <v>33</v>
      </c>
      <c r="E139" s="90" t="s">
        <v>78</v>
      </c>
      <c r="F139" s="28" t="s">
        <v>23</v>
      </c>
      <c r="G139" s="26"/>
      <c r="H139" s="26">
        <f t="shared" si="1"/>
        <v>0</v>
      </c>
      <c r="I139" s="2" t="s">
        <v>62</v>
      </c>
    </row>
    <row r="140" spans="1:10" ht="19.5" customHeight="1">
      <c r="A140" s="88"/>
      <c r="B140" s="24" t="s">
        <v>32</v>
      </c>
      <c r="C140" s="24" t="s">
        <v>19</v>
      </c>
      <c r="D140" s="89"/>
      <c r="E140" s="90"/>
      <c r="F140" s="24" t="s">
        <v>21</v>
      </c>
      <c r="G140" s="26">
        <f>47+52</f>
        <v>99</v>
      </c>
      <c r="H140" s="26">
        <f t="shared" si="1"/>
        <v>89.10000000000001</v>
      </c>
      <c r="I140" s="2" t="s">
        <v>62</v>
      </c>
      <c r="J140" s="1" t="s">
        <v>119</v>
      </c>
    </row>
    <row r="141" spans="1:9" ht="19.5" customHeight="1">
      <c r="A141" s="88"/>
      <c r="B141" s="24" t="s">
        <v>31</v>
      </c>
      <c r="C141" s="24" t="s">
        <v>22</v>
      </c>
      <c r="D141" s="89" t="s">
        <v>34</v>
      </c>
      <c r="E141" s="90" t="s">
        <v>35</v>
      </c>
      <c r="F141" s="28" t="s">
        <v>23</v>
      </c>
      <c r="G141" s="26"/>
      <c r="H141" s="26">
        <f aca="true" t="shared" si="2" ref="H141:H208">G141*90%</f>
        <v>0</v>
      </c>
      <c r="I141" s="2" t="s">
        <v>62</v>
      </c>
    </row>
    <row r="142" spans="1:10" ht="19.5" customHeight="1">
      <c r="A142" s="88"/>
      <c r="B142" s="24" t="s">
        <v>32</v>
      </c>
      <c r="C142" s="24" t="s">
        <v>19</v>
      </c>
      <c r="D142" s="89"/>
      <c r="E142" s="90"/>
      <c r="F142" s="24" t="s">
        <v>21</v>
      </c>
      <c r="G142" s="26">
        <v>195</v>
      </c>
      <c r="H142" s="26">
        <f t="shared" si="2"/>
        <v>175.5</v>
      </c>
      <c r="I142" s="2" t="s">
        <v>62</v>
      </c>
      <c r="J142" s="1" t="s">
        <v>118</v>
      </c>
    </row>
    <row r="143" spans="1:9" ht="19.5" customHeight="1">
      <c r="A143" s="88" t="s">
        <v>85</v>
      </c>
      <c r="B143" s="24" t="s">
        <v>8</v>
      </c>
      <c r="C143" s="24">
        <v>2.3</v>
      </c>
      <c r="D143" s="89" t="s">
        <v>9</v>
      </c>
      <c r="E143" s="90" t="s">
        <v>43</v>
      </c>
      <c r="F143" s="25" t="s">
        <v>10</v>
      </c>
      <c r="G143" s="26"/>
      <c r="H143" s="26">
        <f t="shared" si="2"/>
        <v>0</v>
      </c>
      <c r="I143" s="2" t="s">
        <v>72</v>
      </c>
    </row>
    <row r="144" spans="1:9" ht="19.5" customHeight="1">
      <c r="A144" s="88"/>
      <c r="B144" s="24" t="s">
        <v>11</v>
      </c>
      <c r="C144" s="24" t="s">
        <v>12</v>
      </c>
      <c r="D144" s="89"/>
      <c r="E144" s="90"/>
      <c r="F144" s="27" t="s">
        <v>13</v>
      </c>
      <c r="G144" s="26">
        <v>374</v>
      </c>
      <c r="H144" s="26">
        <f t="shared" si="2"/>
        <v>336.6</v>
      </c>
      <c r="I144" s="2" t="s">
        <v>72</v>
      </c>
    </row>
    <row r="145" spans="1:9" ht="19.5" customHeight="1">
      <c r="A145" s="88"/>
      <c r="B145" s="24" t="s">
        <v>8</v>
      </c>
      <c r="C145" s="24">
        <v>2.3</v>
      </c>
      <c r="D145" s="89" t="s">
        <v>14</v>
      </c>
      <c r="E145" s="90" t="s">
        <v>44</v>
      </c>
      <c r="F145" s="25" t="s">
        <v>10</v>
      </c>
      <c r="G145" s="26"/>
      <c r="H145" s="26">
        <f t="shared" si="2"/>
        <v>0</v>
      </c>
      <c r="I145" s="2" t="s">
        <v>76</v>
      </c>
    </row>
    <row r="146" spans="1:9" ht="19.5" customHeight="1">
      <c r="A146" s="88"/>
      <c r="B146" s="24" t="s">
        <v>11</v>
      </c>
      <c r="C146" s="24" t="s">
        <v>12</v>
      </c>
      <c r="D146" s="89"/>
      <c r="E146" s="90"/>
      <c r="F146" s="27" t="s">
        <v>13</v>
      </c>
      <c r="G146" s="26">
        <v>187</v>
      </c>
      <c r="H146" s="26">
        <f t="shared" si="2"/>
        <v>168.3</v>
      </c>
      <c r="I146" s="2" t="s">
        <v>76</v>
      </c>
    </row>
    <row r="147" spans="1:9" ht="19.5" customHeight="1">
      <c r="A147" s="88"/>
      <c r="B147" s="24" t="s">
        <v>8</v>
      </c>
      <c r="C147" s="24">
        <v>2.3</v>
      </c>
      <c r="D147" s="89" t="s">
        <v>15</v>
      </c>
      <c r="E147" s="90" t="s">
        <v>197</v>
      </c>
      <c r="F147" s="25" t="s">
        <v>10</v>
      </c>
      <c r="G147" s="26"/>
      <c r="H147" s="26">
        <f t="shared" si="2"/>
        <v>0</v>
      </c>
      <c r="I147" s="2" t="s">
        <v>76</v>
      </c>
    </row>
    <row r="148" spans="1:9" ht="19.5" customHeight="1">
      <c r="A148" s="88"/>
      <c r="B148" s="24" t="s">
        <v>11</v>
      </c>
      <c r="C148" s="24" t="s">
        <v>12</v>
      </c>
      <c r="D148" s="89"/>
      <c r="E148" s="90"/>
      <c r="F148" s="27" t="s">
        <v>13</v>
      </c>
      <c r="G148" s="26">
        <f>60+62+39+38</f>
        <v>199</v>
      </c>
      <c r="H148" s="26">
        <f t="shared" si="2"/>
        <v>179.1</v>
      </c>
      <c r="I148" s="2" t="s">
        <v>76</v>
      </c>
    </row>
    <row r="149" spans="1:9" ht="19.5" customHeight="1">
      <c r="A149" s="88"/>
      <c r="B149" s="24" t="s">
        <v>8</v>
      </c>
      <c r="C149" s="24" t="s">
        <v>12</v>
      </c>
      <c r="D149" s="27" t="s">
        <v>16</v>
      </c>
      <c r="E149" s="30" t="s">
        <v>45</v>
      </c>
      <c r="F149" s="27" t="s">
        <v>13</v>
      </c>
      <c r="G149" s="26"/>
      <c r="H149" s="26">
        <f t="shared" si="2"/>
        <v>0</v>
      </c>
      <c r="I149" s="2" t="s">
        <v>76</v>
      </c>
    </row>
    <row r="150" spans="1:9" ht="19.5" customHeight="1">
      <c r="A150" s="88" t="s">
        <v>85</v>
      </c>
      <c r="B150" s="24" t="s">
        <v>11</v>
      </c>
      <c r="C150" s="24">
        <v>2.3</v>
      </c>
      <c r="D150" s="27" t="s">
        <v>16</v>
      </c>
      <c r="E150" s="30" t="s">
        <v>45</v>
      </c>
      <c r="F150" s="25" t="s">
        <v>10</v>
      </c>
      <c r="G150" s="26">
        <f>62+53</f>
        <v>115</v>
      </c>
      <c r="H150" s="26">
        <f t="shared" si="2"/>
        <v>103.5</v>
      </c>
      <c r="I150" s="2" t="s">
        <v>76</v>
      </c>
    </row>
    <row r="151" spans="1:9" ht="19.5" customHeight="1">
      <c r="A151" s="88"/>
      <c r="B151" s="24" t="s">
        <v>8</v>
      </c>
      <c r="C151" s="24" t="s">
        <v>12</v>
      </c>
      <c r="D151" s="89" t="s">
        <v>17</v>
      </c>
      <c r="E151" s="90" t="s">
        <v>88</v>
      </c>
      <c r="F151" s="27" t="s">
        <v>13</v>
      </c>
      <c r="G151" s="26"/>
      <c r="H151" s="26">
        <f t="shared" si="2"/>
        <v>0</v>
      </c>
      <c r="I151" s="2" t="s">
        <v>76</v>
      </c>
    </row>
    <row r="152" spans="1:9" ht="19.5" customHeight="1">
      <c r="A152" s="88"/>
      <c r="B152" s="24" t="s">
        <v>11</v>
      </c>
      <c r="C152" s="24">
        <v>2.3</v>
      </c>
      <c r="D152" s="89"/>
      <c r="E152" s="90"/>
      <c r="F152" s="25" t="s">
        <v>10</v>
      </c>
      <c r="G152" s="26">
        <f>41+43</f>
        <v>84</v>
      </c>
      <c r="H152" s="26">
        <f t="shared" si="2"/>
        <v>75.60000000000001</v>
      </c>
      <c r="I152" s="2" t="s">
        <v>76</v>
      </c>
    </row>
    <row r="153" spans="1:9" ht="19.5" customHeight="1">
      <c r="A153" s="88"/>
      <c r="B153" s="24" t="s">
        <v>8</v>
      </c>
      <c r="C153" s="24" t="s">
        <v>12</v>
      </c>
      <c r="D153" s="89" t="s">
        <v>18</v>
      </c>
      <c r="E153" s="90" t="s">
        <v>81</v>
      </c>
      <c r="F153" s="27" t="s">
        <v>13</v>
      </c>
      <c r="G153" s="26"/>
      <c r="H153" s="26">
        <f t="shared" si="2"/>
        <v>0</v>
      </c>
      <c r="I153" s="2" t="s">
        <v>76</v>
      </c>
    </row>
    <row r="154" spans="1:9" ht="19.5" customHeight="1">
      <c r="A154" s="88"/>
      <c r="B154" s="24" t="s">
        <v>11</v>
      </c>
      <c r="C154" s="24">
        <v>2.3</v>
      </c>
      <c r="D154" s="89"/>
      <c r="E154" s="90"/>
      <c r="F154" s="25" t="s">
        <v>10</v>
      </c>
      <c r="G154" s="26">
        <f>43+42</f>
        <v>85</v>
      </c>
      <c r="H154" s="26">
        <f t="shared" si="2"/>
        <v>76.5</v>
      </c>
      <c r="I154" s="2" t="s">
        <v>76</v>
      </c>
    </row>
    <row r="155" spans="1:10" ht="19.5" customHeight="1">
      <c r="A155" s="88"/>
      <c r="B155" s="24" t="s">
        <v>8</v>
      </c>
      <c r="C155" s="24" t="s">
        <v>19</v>
      </c>
      <c r="D155" s="89" t="s">
        <v>20</v>
      </c>
      <c r="E155" s="90" t="s">
        <v>164</v>
      </c>
      <c r="F155" s="24" t="s">
        <v>21</v>
      </c>
      <c r="G155" s="26">
        <f>39+40+37</f>
        <v>116</v>
      </c>
      <c r="H155" s="26">
        <f t="shared" si="2"/>
        <v>104.4</v>
      </c>
      <c r="I155" s="2" t="s">
        <v>76</v>
      </c>
      <c r="J155" s="1" t="s">
        <v>119</v>
      </c>
    </row>
    <row r="156" spans="1:9" ht="19.5" customHeight="1">
      <c r="A156" s="88"/>
      <c r="B156" s="24" t="s">
        <v>11</v>
      </c>
      <c r="C156" s="24" t="s">
        <v>22</v>
      </c>
      <c r="D156" s="89"/>
      <c r="E156" s="90"/>
      <c r="F156" s="28" t="s">
        <v>23</v>
      </c>
      <c r="G156" s="26"/>
      <c r="H156" s="26">
        <f t="shared" si="2"/>
        <v>0</v>
      </c>
      <c r="I156" s="2" t="s">
        <v>76</v>
      </c>
    </row>
    <row r="157" spans="1:10" ht="19.5" customHeight="1">
      <c r="A157" s="88"/>
      <c r="B157" s="24" t="s">
        <v>8</v>
      </c>
      <c r="C157" s="24" t="s">
        <v>19</v>
      </c>
      <c r="D157" s="89" t="s">
        <v>24</v>
      </c>
      <c r="E157" s="90" t="s">
        <v>198</v>
      </c>
      <c r="F157" s="24" t="s">
        <v>21</v>
      </c>
      <c r="G157" s="26">
        <f>34+31+34+31</f>
        <v>130</v>
      </c>
      <c r="H157" s="26">
        <f t="shared" si="2"/>
        <v>117</v>
      </c>
      <c r="I157" s="2" t="s">
        <v>76</v>
      </c>
      <c r="J157" s="1" t="s">
        <v>122</v>
      </c>
    </row>
    <row r="158" spans="1:9" ht="19.5" customHeight="1">
      <c r="A158" s="88"/>
      <c r="B158" s="24" t="s">
        <v>11</v>
      </c>
      <c r="C158" s="24" t="s">
        <v>22</v>
      </c>
      <c r="D158" s="89"/>
      <c r="E158" s="90"/>
      <c r="F158" s="28" t="s">
        <v>23</v>
      </c>
      <c r="G158" s="26"/>
      <c r="H158" s="26">
        <f t="shared" si="2"/>
        <v>0</v>
      </c>
      <c r="I158" s="2" t="s">
        <v>76</v>
      </c>
    </row>
    <row r="159" spans="1:10" ht="19.5" customHeight="1">
      <c r="A159" s="88"/>
      <c r="B159" s="24" t="s">
        <v>8</v>
      </c>
      <c r="C159" s="24" t="s">
        <v>19</v>
      </c>
      <c r="D159" s="89" t="s">
        <v>25</v>
      </c>
      <c r="E159" s="90" t="s">
        <v>176</v>
      </c>
      <c r="F159" s="24" t="s">
        <v>21</v>
      </c>
      <c r="G159" s="26"/>
      <c r="H159" s="26">
        <f t="shared" si="2"/>
        <v>0</v>
      </c>
      <c r="I159" s="2" t="s">
        <v>76</v>
      </c>
      <c r="J159" s="1" t="s">
        <v>118</v>
      </c>
    </row>
    <row r="160" spans="1:9" ht="19.5" customHeight="1">
      <c r="A160" s="88"/>
      <c r="B160" s="24" t="s">
        <v>11</v>
      </c>
      <c r="C160" s="24" t="s">
        <v>22</v>
      </c>
      <c r="D160" s="89"/>
      <c r="E160" s="90"/>
      <c r="F160" s="28" t="s">
        <v>23</v>
      </c>
      <c r="G160" s="26">
        <f>33+42+31</f>
        <v>106</v>
      </c>
      <c r="H160" s="26">
        <f t="shared" si="2"/>
        <v>95.4</v>
      </c>
      <c r="I160" s="2" t="s">
        <v>76</v>
      </c>
    </row>
    <row r="161" spans="1:10" ht="19.5" customHeight="1">
      <c r="A161" s="88"/>
      <c r="B161" s="24" t="s">
        <v>8</v>
      </c>
      <c r="C161" s="24" t="s">
        <v>19</v>
      </c>
      <c r="D161" s="89" t="s">
        <v>26</v>
      </c>
      <c r="E161" s="90" t="s">
        <v>199</v>
      </c>
      <c r="F161" s="24" t="s">
        <v>21</v>
      </c>
      <c r="G161" s="26"/>
      <c r="H161" s="26">
        <f t="shared" si="2"/>
        <v>0</v>
      </c>
      <c r="I161" s="2" t="s">
        <v>83</v>
      </c>
      <c r="J161" s="1" t="s">
        <v>125</v>
      </c>
    </row>
    <row r="162" spans="1:9" ht="19.5" customHeight="1">
      <c r="A162" s="88"/>
      <c r="B162" s="24" t="s">
        <v>11</v>
      </c>
      <c r="C162" s="24" t="s">
        <v>22</v>
      </c>
      <c r="D162" s="89"/>
      <c r="E162" s="90"/>
      <c r="F162" s="28" t="s">
        <v>23</v>
      </c>
      <c r="G162" s="26">
        <f>49+43</f>
        <v>92</v>
      </c>
      <c r="H162" s="26">
        <f t="shared" si="2"/>
        <v>82.8</v>
      </c>
      <c r="I162" s="2" t="s">
        <v>83</v>
      </c>
    </row>
    <row r="163" spans="1:10" ht="19.5" customHeight="1">
      <c r="A163" s="88"/>
      <c r="B163" s="24" t="s">
        <v>8</v>
      </c>
      <c r="C163" s="24" t="s">
        <v>22</v>
      </c>
      <c r="D163" s="89" t="s">
        <v>27</v>
      </c>
      <c r="E163" s="90" t="s">
        <v>200</v>
      </c>
      <c r="F163" s="24" t="s">
        <v>21</v>
      </c>
      <c r="G163" s="26"/>
      <c r="H163" s="26">
        <f t="shared" si="2"/>
        <v>0</v>
      </c>
      <c r="I163" s="2" t="s">
        <v>83</v>
      </c>
      <c r="J163" s="1" t="s">
        <v>123</v>
      </c>
    </row>
    <row r="164" spans="1:9" ht="19.5" customHeight="1">
      <c r="A164" s="88"/>
      <c r="B164" s="24" t="s">
        <v>11</v>
      </c>
      <c r="C164" s="24" t="s">
        <v>19</v>
      </c>
      <c r="D164" s="89"/>
      <c r="E164" s="90"/>
      <c r="F164" s="28" t="s">
        <v>23</v>
      </c>
      <c r="G164" s="26">
        <f>43+44</f>
        <v>87</v>
      </c>
      <c r="H164" s="26">
        <f t="shared" si="2"/>
        <v>78.3</v>
      </c>
      <c r="I164" s="2" t="s">
        <v>83</v>
      </c>
    </row>
    <row r="165" spans="1:9" ht="19.5" customHeight="1">
      <c r="A165" s="88"/>
      <c r="B165" s="24" t="s">
        <v>8</v>
      </c>
      <c r="C165" s="24" t="s">
        <v>22</v>
      </c>
      <c r="D165" s="89" t="s">
        <v>28</v>
      </c>
      <c r="E165" s="90" t="s">
        <v>201</v>
      </c>
      <c r="F165" s="28" t="s">
        <v>23</v>
      </c>
      <c r="G165" s="26"/>
      <c r="H165" s="26">
        <f t="shared" si="2"/>
        <v>0</v>
      </c>
      <c r="I165" s="2" t="s">
        <v>76</v>
      </c>
    </row>
    <row r="166" spans="1:10" ht="19.5" customHeight="1">
      <c r="A166" s="88"/>
      <c r="B166" s="24" t="s">
        <v>11</v>
      </c>
      <c r="C166" s="24" t="s">
        <v>19</v>
      </c>
      <c r="D166" s="89"/>
      <c r="E166" s="90"/>
      <c r="F166" s="24" t="s">
        <v>21</v>
      </c>
      <c r="G166" s="26">
        <f>53+47</f>
        <v>100</v>
      </c>
      <c r="H166" s="26">
        <f t="shared" si="2"/>
        <v>90</v>
      </c>
      <c r="I166" s="2" t="s">
        <v>76</v>
      </c>
      <c r="J166" s="1" t="s">
        <v>121</v>
      </c>
    </row>
    <row r="167" spans="1:9" ht="19.5" customHeight="1">
      <c r="A167" s="88"/>
      <c r="B167" s="24" t="s">
        <v>8</v>
      </c>
      <c r="C167" s="24" t="s">
        <v>22</v>
      </c>
      <c r="D167" s="89" t="s">
        <v>29</v>
      </c>
      <c r="E167" s="90" t="s">
        <v>202</v>
      </c>
      <c r="F167" s="28" t="s">
        <v>23</v>
      </c>
      <c r="G167" s="26"/>
      <c r="H167" s="26">
        <f t="shared" si="2"/>
        <v>0</v>
      </c>
      <c r="I167" s="2" t="s">
        <v>76</v>
      </c>
    </row>
    <row r="168" spans="1:10" ht="19.5" customHeight="1">
      <c r="A168" s="88"/>
      <c r="B168" s="24" t="s">
        <v>11</v>
      </c>
      <c r="C168" s="24" t="s">
        <v>19</v>
      </c>
      <c r="D168" s="89"/>
      <c r="E168" s="90"/>
      <c r="F168" s="24" t="s">
        <v>21</v>
      </c>
      <c r="G168" s="26">
        <f>44+42</f>
        <v>86</v>
      </c>
      <c r="H168" s="26">
        <f t="shared" si="2"/>
        <v>77.4</v>
      </c>
      <c r="I168" s="2" t="s">
        <v>76</v>
      </c>
      <c r="J168" s="1" t="s">
        <v>119</v>
      </c>
    </row>
    <row r="169" spans="1:9" ht="19.5" customHeight="1">
      <c r="A169" s="88"/>
      <c r="B169" s="24" t="s">
        <v>8</v>
      </c>
      <c r="C169" s="24" t="s">
        <v>22</v>
      </c>
      <c r="D169" s="89" t="s">
        <v>30</v>
      </c>
      <c r="E169" s="90" t="s">
        <v>203</v>
      </c>
      <c r="F169" s="28" t="s">
        <v>23</v>
      </c>
      <c r="G169" s="26"/>
      <c r="H169" s="26">
        <f t="shared" si="2"/>
        <v>0</v>
      </c>
      <c r="I169" s="2" t="s">
        <v>76</v>
      </c>
    </row>
    <row r="170" spans="1:10" ht="19.5" customHeight="1">
      <c r="A170" s="88"/>
      <c r="B170" s="24" t="s">
        <v>11</v>
      </c>
      <c r="C170" s="24" t="s">
        <v>19</v>
      </c>
      <c r="D170" s="89"/>
      <c r="E170" s="90"/>
      <c r="F170" s="24" t="s">
        <v>21</v>
      </c>
      <c r="G170" s="26">
        <f>42*2+42</f>
        <v>126</v>
      </c>
      <c r="H170" s="26">
        <f t="shared" si="2"/>
        <v>113.4</v>
      </c>
      <c r="I170" s="2" t="s">
        <v>76</v>
      </c>
      <c r="J170" s="1" t="s">
        <v>118</v>
      </c>
    </row>
    <row r="171" spans="1:9" ht="19.5" customHeight="1">
      <c r="A171" s="88"/>
      <c r="B171" s="24" t="s">
        <v>8</v>
      </c>
      <c r="C171" s="24" t="s">
        <v>22</v>
      </c>
      <c r="D171" s="95" t="s">
        <v>33</v>
      </c>
      <c r="E171" s="90" t="s">
        <v>204</v>
      </c>
      <c r="F171" s="28" t="s">
        <v>23</v>
      </c>
      <c r="G171" s="26"/>
      <c r="H171" s="26">
        <f t="shared" si="2"/>
        <v>0</v>
      </c>
      <c r="I171" s="2" t="s">
        <v>76</v>
      </c>
    </row>
    <row r="172" spans="1:10" ht="19.5" customHeight="1">
      <c r="A172" s="88"/>
      <c r="B172" s="24" t="s">
        <v>11</v>
      </c>
      <c r="C172" s="24" t="s">
        <v>19</v>
      </c>
      <c r="D172" s="95"/>
      <c r="E172" s="90"/>
      <c r="F172" s="24" t="s">
        <v>21</v>
      </c>
      <c r="G172" s="26">
        <f>43+45</f>
        <v>88</v>
      </c>
      <c r="H172" s="26">
        <f t="shared" si="2"/>
        <v>79.2</v>
      </c>
      <c r="I172" s="2" t="s">
        <v>76</v>
      </c>
      <c r="J172" s="1" t="s">
        <v>125</v>
      </c>
    </row>
    <row r="173" spans="1:9" ht="19.5" customHeight="1">
      <c r="A173" s="88"/>
      <c r="B173" s="24" t="s">
        <v>8</v>
      </c>
      <c r="C173" s="24" t="s">
        <v>22</v>
      </c>
      <c r="D173" s="95" t="s">
        <v>52</v>
      </c>
      <c r="E173" s="90" t="s">
        <v>82</v>
      </c>
      <c r="F173" s="28" t="s">
        <v>23</v>
      </c>
      <c r="G173" s="26"/>
      <c r="H173" s="26">
        <f t="shared" si="2"/>
        <v>0</v>
      </c>
      <c r="I173" s="2" t="s">
        <v>83</v>
      </c>
    </row>
    <row r="174" spans="1:10" ht="19.5" customHeight="1">
      <c r="A174" s="88"/>
      <c r="B174" s="24" t="s">
        <v>11</v>
      </c>
      <c r="C174" s="24" t="s">
        <v>19</v>
      </c>
      <c r="D174" s="95"/>
      <c r="E174" s="90"/>
      <c r="F174" s="24" t="s">
        <v>21</v>
      </c>
      <c r="G174" s="26">
        <f>51+40</f>
        <v>91</v>
      </c>
      <c r="H174" s="26">
        <f t="shared" si="2"/>
        <v>81.9</v>
      </c>
      <c r="I174" s="2" t="s">
        <v>83</v>
      </c>
      <c r="J174" s="1" t="s">
        <v>123</v>
      </c>
    </row>
    <row r="175" spans="1:9" ht="19.5" customHeight="1">
      <c r="A175" s="88"/>
      <c r="B175" s="24" t="s">
        <v>31</v>
      </c>
      <c r="C175" s="24">
        <v>2.3</v>
      </c>
      <c r="D175" s="89" t="s">
        <v>9</v>
      </c>
      <c r="E175" s="90" t="s">
        <v>84</v>
      </c>
      <c r="F175" s="25" t="s">
        <v>10</v>
      </c>
      <c r="G175" s="26"/>
      <c r="H175" s="26">
        <f t="shared" si="2"/>
        <v>0</v>
      </c>
      <c r="I175" s="2" t="s">
        <v>83</v>
      </c>
    </row>
    <row r="176" spans="1:9" ht="19.5" customHeight="1">
      <c r="A176" s="88"/>
      <c r="B176" s="24" t="s">
        <v>32</v>
      </c>
      <c r="C176" s="24" t="s">
        <v>12</v>
      </c>
      <c r="D176" s="89"/>
      <c r="E176" s="90"/>
      <c r="F176" s="27" t="s">
        <v>13</v>
      </c>
      <c r="G176" s="26">
        <v>380</v>
      </c>
      <c r="H176" s="26">
        <f t="shared" si="2"/>
        <v>342</v>
      </c>
      <c r="I176" s="2" t="s">
        <v>83</v>
      </c>
    </row>
    <row r="177" spans="1:9" ht="19.5" customHeight="1">
      <c r="A177" s="88"/>
      <c r="B177" s="24" t="s">
        <v>31</v>
      </c>
      <c r="C177" s="24">
        <v>2.3</v>
      </c>
      <c r="D177" s="89" t="s">
        <v>14</v>
      </c>
      <c r="E177" s="90" t="s">
        <v>174</v>
      </c>
      <c r="F177" s="25" t="s">
        <v>10</v>
      </c>
      <c r="G177" s="26"/>
      <c r="H177" s="26">
        <f t="shared" si="2"/>
        <v>0</v>
      </c>
      <c r="I177" s="2" t="s">
        <v>76</v>
      </c>
    </row>
    <row r="178" spans="1:9" ht="19.5" customHeight="1">
      <c r="A178" s="88"/>
      <c r="B178" s="24" t="s">
        <v>32</v>
      </c>
      <c r="C178" s="24" t="s">
        <v>12</v>
      </c>
      <c r="D178" s="89"/>
      <c r="E178" s="90"/>
      <c r="F178" s="27" t="s">
        <v>13</v>
      </c>
      <c r="G178" s="26">
        <f>44+42+42+31</f>
        <v>159</v>
      </c>
      <c r="H178" s="26">
        <f t="shared" si="2"/>
        <v>143.1</v>
      </c>
      <c r="I178" s="2" t="s">
        <v>76</v>
      </c>
    </row>
    <row r="179" spans="1:9" ht="19.5" customHeight="1">
      <c r="A179" s="88"/>
      <c r="B179" s="24" t="s">
        <v>31</v>
      </c>
      <c r="C179" s="24">
        <v>2.3</v>
      </c>
      <c r="D179" s="89" t="s">
        <v>15</v>
      </c>
      <c r="E179" s="90" t="s">
        <v>175</v>
      </c>
      <c r="F179" s="25" t="s">
        <v>10</v>
      </c>
      <c r="G179" s="26"/>
      <c r="H179" s="26">
        <f t="shared" si="2"/>
        <v>0</v>
      </c>
      <c r="I179" s="2" t="s">
        <v>76</v>
      </c>
    </row>
    <row r="180" spans="1:9" ht="19.5" customHeight="1">
      <c r="A180" s="88"/>
      <c r="B180" s="24" t="s">
        <v>32</v>
      </c>
      <c r="C180" s="24" t="s">
        <v>12</v>
      </c>
      <c r="D180" s="89"/>
      <c r="E180" s="90"/>
      <c r="F180" s="27" t="s">
        <v>13</v>
      </c>
      <c r="G180" s="26">
        <f>42*3+45</f>
        <v>171</v>
      </c>
      <c r="H180" s="26">
        <f t="shared" si="2"/>
        <v>153.9</v>
      </c>
      <c r="I180" s="2" t="s">
        <v>76</v>
      </c>
    </row>
    <row r="181" spans="1:9" ht="19.5" customHeight="1">
      <c r="A181" s="88"/>
      <c r="B181" s="24" t="s">
        <v>31</v>
      </c>
      <c r="C181" s="24" t="s">
        <v>12</v>
      </c>
      <c r="D181" s="89" t="s">
        <v>16</v>
      </c>
      <c r="E181" s="90" t="s">
        <v>176</v>
      </c>
      <c r="F181" s="27" t="s">
        <v>13</v>
      </c>
      <c r="G181" s="26"/>
      <c r="H181" s="26">
        <f t="shared" si="2"/>
        <v>0</v>
      </c>
      <c r="I181" s="2" t="s">
        <v>76</v>
      </c>
    </row>
    <row r="182" spans="1:9" ht="19.5" customHeight="1">
      <c r="A182" s="88"/>
      <c r="B182" s="24" t="s">
        <v>32</v>
      </c>
      <c r="C182" s="24">
        <v>2.3</v>
      </c>
      <c r="D182" s="89"/>
      <c r="E182" s="90"/>
      <c r="F182" s="25" t="s">
        <v>10</v>
      </c>
      <c r="G182" s="26">
        <f>33+42+31</f>
        <v>106</v>
      </c>
      <c r="H182" s="26">
        <f t="shared" si="2"/>
        <v>95.4</v>
      </c>
      <c r="I182" s="2" t="s">
        <v>76</v>
      </c>
    </row>
    <row r="183" spans="1:9" ht="19.5" customHeight="1">
      <c r="A183" s="88"/>
      <c r="B183" s="24" t="s">
        <v>31</v>
      </c>
      <c r="C183" s="24" t="s">
        <v>12</v>
      </c>
      <c r="D183" s="89" t="s">
        <v>17</v>
      </c>
      <c r="E183" s="90" t="s">
        <v>177</v>
      </c>
      <c r="F183" s="27" t="s">
        <v>13</v>
      </c>
      <c r="G183" s="26"/>
      <c r="H183" s="26">
        <f t="shared" si="2"/>
        <v>0</v>
      </c>
      <c r="I183" s="2" t="s">
        <v>83</v>
      </c>
    </row>
    <row r="184" spans="1:9" ht="19.5" customHeight="1">
      <c r="A184" s="88"/>
      <c r="B184" s="24" t="s">
        <v>32</v>
      </c>
      <c r="C184" s="24">
        <v>2.3</v>
      </c>
      <c r="D184" s="89"/>
      <c r="E184" s="90"/>
      <c r="F184" s="25" t="s">
        <v>10</v>
      </c>
      <c r="G184" s="26">
        <f>44+42+50</f>
        <v>136</v>
      </c>
      <c r="H184" s="26">
        <f t="shared" si="2"/>
        <v>122.4</v>
      </c>
      <c r="I184" s="2" t="s">
        <v>83</v>
      </c>
    </row>
    <row r="185" spans="1:9" ht="19.5" customHeight="1">
      <c r="A185" s="88"/>
      <c r="B185" s="24" t="s">
        <v>31</v>
      </c>
      <c r="C185" s="24" t="s">
        <v>12</v>
      </c>
      <c r="D185" s="89" t="s">
        <v>18</v>
      </c>
      <c r="E185" s="90" t="s">
        <v>86</v>
      </c>
      <c r="F185" s="27" t="s">
        <v>13</v>
      </c>
      <c r="G185" s="26"/>
      <c r="H185" s="26">
        <f t="shared" si="2"/>
        <v>0</v>
      </c>
      <c r="I185" s="2" t="s">
        <v>83</v>
      </c>
    </row>
    <row r="186" spans="1:9" ht="19.5" customHeight="1">
      <c r="A186" s="88"/>
      <c r="B186" s="24" t="s">
        <v>32</v>
      </c>
      <c r="C186" s="24">
        <v>2.3</v>
      </c>
      <c r="D186" s="89"/>
      <c r="E186" s="90"/>
      <c r="F186" s="25" t="s">
        <v>10</v>
      </c>
      <c r="G186" s="26">
        <f>45+45</f>
        <v>90</v>
      </c>
      <c r="H186" s="26">
        <f t="shared" si="2"/>
        <v>81</v>
      </c>
      <c r="I186" s="2" t="s">
        <v>83</v>
      </c>
    </row>
    <row r="187" spans="1:10" ht="19.5" customHeight="1">
      <c r="A187" s="88" t="s">
        <v>85</v>
      </c>
      <c r="B187" s="31" t="s">
        <v>31</v>
      </c>
      <c r="C187" s="31" t="s">
        <v>19</v>
      </c>
      <c r="D187" s="27" t="s">
        <v>20</v>
      </c>
      <c r="E187" s="30" t="s">
        <v>205</v>
      </c>
      <c r="F187" s="24" t="s">
        <v>21</v>
      </c>
      <c r="G187" s="26"/>
      <c r="H187" s="26">
        <f t="shared" si="2"/>
        <v>0</v>
      </c>
      <c r="I187" s="22" t="s">
        <v>76</v>
      </c>
      <c r="J187" s="1" t="s">
        <v>125</v>
      </c>
    </row>
    <row r="188" spans="1:9" ht="19.5" customHeight="1">
      <c r="A188" s="88"/>
      <c r="B188" s="24" t="s">
        <v>32</v>
      </c>
      <c r="C188" s="24" t="s">
        <v>22</v>
      </c>
      <c r="D188" s="27" t="s">
        <v>20</v>
      </c>
      <c r="E188" s="30" t="s">
        <v>205</v>
      </c>
      <c r="F188" s="28" t="s">
        <v>23</v>
      </c>
      <c r="G188" s="26">
        <f>48+48</f>
        <v>96</v>
      </c>
      <c r="H188" s="26">
        <f t="shared" si="2"/>
        <v>86.4</v>
      </c>
      <c r="I188" s="2" t="s">
        <v>76</v>
      </c>
    </row>
    <row r="189" spans="1:10" ht="19.5" customHeight="1">
      <c r="A189" s="88"/>
      <c r="B189" s="24" t="s">
        <v>31</v>
      </c>
      <c r="C189" s="24" t="s">
        <v>19</v>
      </c>
      <c r="D189" s="89" t="s">
        <v>24</v>
      </c>
      <c r="E189" s="90" t="s">
        <v>206</v>
      </c>
      <c r="F189" s="24" t="s">
        <v>21</v>
      </c>
      <c r="G189" s="26"/>
      <c r="H189" s="26">
        <f t="shared" si="2"/>
        <v>0</v>
      </c>
      <c r="I189" s="2" t="s">
        <v>76</v>
      </c>
      <c r="J189" s="1" t="s">
        <v>118</v>
      </c>
    </row>
    <row r="190" spans="1:9" ht="19.5" customHeight="1">
      <c r="A190" s="88"/>
      <c r="B190" s="24" t="s">
        <v>32</v>
      </c>
      <c r="C190" s="24" t="s">
        <v>22</v>
      </c>
      <c r="D190" s="89"/>
      <c r="E190" s="90"/>
      <c r="F190" s="28" t="s">
        <v>23</v>
      </c>
      <c r="G190" s="26">
        <f>47+44</f>
        <v>91</v>
      </c>
      <c r="H190" s="26">
        <f t="shared" si="2"/>
        <v>81.9</v>
      </c>
      <c r="I190" s="2" t="s">
        <v>76</v>
      </c>
    </row>
    <row r="191" spans="1:10" ht="19.5" customHeight="1">
      <c r="A191" s="88"/>
      <c r="B191" s="24" t="s">
        <v>31</v>
      </c>
      <c r="C191" s="24" t="s">
        <v>19</v>
      </c>
      <c r="D191" s="89" t="s">
        <v>25</v>
      </c>
      <c r="E191" s="90" t="s">
        <v>207</v>
      </c>
      <c r="F191" s="24" t="s">
        <v>21</v>
      </c>
      <c r="G191" s="26"/>
      <c r="H191" s="26">
        <f t="shared" si="2"/>
        <v>0</v>
      </c>
      <c r="I191" s="2" t="s">
        <v>76</v>
      </c>
      <c r="J191" s="1" t="s">
        <v>122</v>
      </c>
    </row>
    <row r="192" spans="1:9" ht="19.5" customHeight="1">
      <c r="A192" s="88"/>
      <c r="B192" s="24" t="s">
        <v>32</v>
      </c>
      <c r="C192" s="24" t="s">
        <v>22</v>
      </c>
      <c r="D192" s="89"/>
      <c r="E192" s="90"/>
      <c r="F192" s="28" t="s">
        <v>23</v>
      </c>
      <c r="G192" s="26">
        <f>62+53</f>
        <v>115</v>
      </c>
      <c r="H192" s="26">
        <f t="shared" si="2"/>
        <v>103.5</v>
      </c>
      <c r="I192" s="2" t="s">
        <v>76</v>
      </c>
    </row>
    <row r="193" spans="1:10" ht="19.5" customHeight="1">
      <c r="A193" s="88"/>
      <c r="B193" s="24" t="s">
        <v>31</v>
      </c>
      <c r="C193" s="24" t="s">
        <v>19</v>
      </c>
      <c r="D193" s="89" t="s">
        <v>26</v>
      </c>
      <c r="E193" s="90" t="s">
        <v>208</v>
      </c>
      <c r="F193" s="24" t="s">
        <v>21</v>
      </c>
      <c r="G193" s="26"/>
      <c r="H193" s="26">
        <f t="shared" si="2"/>
        <v>0</v>
      </c>
      <c r="I193" s="2" t="s">
        <v>76</v>
      </c>
      <c r="J193" s="1" t="s">
        <v>119</v>
      </c>
    </row>
    <row r="194" spans="1:9" ht="19.5" customHeight="1">
      <c r="A194" s="88"/>
      <c r="B194" s="24" t="s">
        <v>32</v>
      </c>
      <c r="C194" s="24" t="s">
        <v>22</v>
      </c>
      <c r="D194" s="89"/>
      <c r="E194" s="90"/>
      <c r="F194" s="28" t="s">
        <v>23</v>
      </c>
      <c r="G194" s="26">
        <f>60+62</f>
        <v>122</v>
      </c>
      <c r="H194" s="26">
        <f t="shared" si="2"/>
        <v>109.8</v>
      </c>
      <c r="I194" s="2" t="s">
        <v>76</v>
      </c>
    </row>
    <row r="195" spans="1:10" ht="19.5" customHeight="1">
      <c r="A195" s="88"/>
      <c r="B195" s="24" t="s">
        <v>31</v>
      </c>
      <c r="C195" s="24" t="s">
        <v>19</v>
      </c>
      <c r="D195" s="89" t="s">
        <v>27</v>
      </c>
      <c r="E195" s="90" t="s">
        <v>87</v>
      </c>
      <c r="F195" s="24" t="s">
        <v>21</v>
      </c>
      <c r="G195" s="26"/>
      <c r="H195" s="26">
        <f t="shared" si="2"/>
        <v>0</v>
      </c>
      <c r="I195" s="2" t="s">
        <v>76</v>
      </c>
      <c r="J195" s="1" t="s">
        <v>123</v>
      </c>
    </row>
    <row r="196" spans="1:9" ht="19.5" customHeight="1">
      <c r="A196" s="88"/>
      <c r="B196" s="24" t="s">
        <v>32</v>
      </c>
      <c r="C196" s="24" t="s">
        <v>22</v>
      </c>
      <c r="D196" s="89"/>
      <c r="E196" s="90"/>
      <c r="F196" s="28" t="s">
        <v>23</v>
      </c>
      <c r="G196" s="26">
        <f>39+38</f>
        <v>77</v>
      </c>
      <c r="H196" s="26">
        <f t="shared" si="2"/>
        <v>69.3</v>
      </c>
      <c r="I196" s="2" t="s">
        <v>76</v>
      </c>
    </row>
    <row r="197" spans="1:10" ht="19.5" customHeight="1">
      <c r="A197" s="88"/>
      <c r="B197" s="24" t="s">
        <v>31</v>
      </c>
      <c r="C197" s="24" t="s">
        <v>22</v>
      </c>
      <c r="D197" s="89" t="s">
        <v>28</v>
      </c>
      <c r="E197" s="90" t="s">
        <v>88</v>
      </c>
      <c r="F197" s="24" t="s">
        <v>21</v>
      </c>
      <c r="G197" s="26"/>
      <c r="H197" s="26">
        <f t="shared" si="2"/>
        <v>0</v>
      </c>
      <c r="I197" s="2" t="s">
        <v>76</v>
      </c>
      <c r="J197" s="1" t="s">
        <v>124</v>
      </c>
    </row>
    <row r="198" spans="1:9" ht="19.5" customHeight="1">
      <c r="A198" s="88"/>
      <c r="B198" s="24" t="s">
        <v>32</v>
      </c>
      <c r="C198" s="24" t="s">
        <v>19</v>
      </c>
      <c r="D198" s="89"/>
      <c r="E198" s="90"/>
      <c r="F198" s="28" t="s">
        <v>23</v>
      </c>
      <c r="G198" s="26">
        <f>41+43</f>
        <v>84</v>
      </c>
      <c r="H198" s="26">
        <f t="shared" si="2"/>
        <v>75.60000000000001</v>
      </c>
      <c r="I198" s="2" t="s">
        <v>76</v>
      </c>
    </row>
    <row r="199" spans="1:9" ht="19.5" customHeight="1">
      <c r="A199" s="88"/>
      <c r="B199" s="24" t="s">
        <v>31</v>
      </c>
      <c r="C199" s="24" t="s">
        <v>22</v>
      </c>
      <c r="D199" s="89" t="s">
        <v>29</v>
      </c>
      <c r="E199" s="90" t="s">
        <v>81</v>
      </c>
      <c r="F199" s="28" t="s">
        <v>23</v>
      </c>
      <c r="G199" s="26"/>
      <c r="H199" s="26">
        <f t="shared" si="2"/>
        <v>0</v>
      </c>
      <c r="I199" s="2" t="s">
        <v>76</v>
      </c>
    </row>
    <row r="200" spans="1:10" ht="19.5" customHeight="1">
      <c r="A200" s="88"/>
      <c r="B200" s="24" t="s">
        <v>32</v>
      </c>
      <c r="C200" s="24" t="s">
        <v>19</v>
      </c>
      <c r="D200" s="89"/>
      <c r="E200" s="90"/>
      <c r="F200" s="24" t="s">
        <v>21</v>
      </c>
      <c r="G200" s="26">
        <f>43+42</f>
        <v>85</v>
      </c>
      <c r="H200" s="26">
        <f t="shared" si="2"/>
        <v>76.5</v>
      </c>
      <c r="I200" s="2" t="s">
        <v>76</v>
      </c>
      <c r="J200" s="1" t="s">
        <v>121</v>
      </c>
    </row>
    <row r="201" spans="1:9" ht="19.5" customHeight="1">
      <c r="A201" s="88"/>
      <c r="B201" s="24" t="s">
        <v>31</v>
      </c>
      <c r="C201" s="24" t="s">
        <v>22</v>
      </c>
      <c r="D201" s="89" t="s">
        <v>30</v>
      </c>
      <c r="E201" s="90" t="s">
        <v>89</v>
      </c>
      <c r="F201" s="28" t="s">
        <v>23</v>
      </c>
      <c r="G201" s="26"/>
      <c r="H201" s="26">
        <f t="shared" si="2"/>
        <v>0</v>
      </c>
      <c r="I201" s="2" t="s">
        <v>83</v>
      </c>
    </row>
    <row r="202" spans="1:10" ht="19.5" customHeight="1">
      <c r="A202" s="88"/>
      <c r="B202" s="24" t="s">
        <v>32</v>
      </c>
      <c r="C202" s="24" t="s">
        <v>19</v>
      </c>
      <c r="D202" s="89"/>
      <c r="E202" s="90"/>
      <c r="F202" s="24" t="s">
        <v>21</v>
      </c>
      <c r="G202" s="26">
        <f>56+46</f>
        <v>102</v>
      </c>
      <c r="H202" s="26">
        <f t="shared" si="2"/>
        <v>91.8</v>
      </c>
      <c r="I202" s="2" t="s">
        <v>83</v>
      </c>
      <c r="J202" s="1" t="s">
        <v>118</v>
      </c>
    </row>
    <row r="203" spans="1:9" ht="19.5" customHeight="1">
      <c r="A203" s="88"/>
      <c r="B203" s="24" t="s">
        <v>31</v>
      </c>
      <c r="C203" s="24" t="s">
        <v>22</v>
      </c>
      <c r="D203" s="89" t="s">
        <v>33</v>
      </c>
      <c r="E203" s="90" t="s">
        <v>209</v>
      </c>
      <c r="F203" s="28" t="s">
        <v>23</v>
      </c>
      <c r="G203" s="26"/>
      <c r="H203" s="26">
        <f t="shared" si="2"/>
        <v>0</v>
      </c>
      <c r="I203" s="2" t="s">
        <v>83</v>
      </c>
    </row>
    <row r="204" spans="1:10" ht="19.5" customHeight="1">
      <c r="A204" s="88"/>
      <c r="B204" s="24" t="s">
        <v>32</v>
      </c>
      <c r="C204" s="24" t="s">
        <v>19</v>
      </c>
      <c r="D204" s="89"/>
      <c r="E204" s="90"/>
      <c r="F204" s="24" t="s">
        <v>21</v>
      </c>
      <c r="G204" s="26">
        <f>52+49</f>
        <v>101</v>
      </c>
      <c r="H204" s="26">
        <f t="shared" si="2"/>
        <v>90.9</v>
      </c>
      <c r="I204" s="2" t="s">
        <v>83</v>
      </c>
      <c r="J204" s="1" t="s">
        <v>125</v>
      </c>
    </row>
    <row r="205" spans="1:9" ht="19.5" customHeight="1">
      <c r="A205" s="88"/>
      <c r="B205" s="24" t="s">
        <v>31</v>
      </c>
      <c r="C205" s="24" t="s">
        <v>22</v>
      </c>
      <c r="D205" s="89" t="s">
        <v>34</v>
      </c>
      <c r="E205" s="90" t="s">
        <v>210</v>
      </c>
      <c r="F205" s="28" t="s">
        <v>23</v>
      </c>
      <c r="G205" s="26"/>
      <c r="H205" s="26">
        <f t="shared" si="2"/>
        <v>0</v>
      </c>
      <c r="I205" s="2" t="s">
        <v>83</v>
      </c>
    </row>
    <row r="206" spans="1:10" ht="19.5" customHeight="1">
      <c r="A206" s="88"/>
      <c r="B206" s="24" t="s">
        <v>32</v>
      </c>
      <c r="C206" s="24" t="s">
        <v>19</v>
      </c>
      <c r="D206" s="89"/>
      <c r="E206" s="90"/>
      <c r="F206" s="24" t="s">
        <v>21</v>
      </c>
      <c r="G206" s="26">
        <f>50+48</f>
        <v>98</v>
      </c>
      <c r="H206" s="26">
        <f t="shared" si="2"/>
        <v>88.2</v>
      </c>
      <c r="I206" s="2" t="s">
        <v>83</v>
      </c>
      <c r="J206" s="1" t="s">
        <v>124</v>
      </c>
    </row>
    <row r="207" spans="1:9" ht="19.5" customHeight="1">
      <c r="A207" s="88"/>
      <c r="B207" s="24" t="s">
        <v>31</v>
      </c>
      <c r="C207" s="24" t="s">
        <v>22</v>
      </c>
      <c r="D207" s="89" t="s">
        <v>52</v>
      </c>
      <c r="E207" s="90" t="s">
        <v>178</v>
      </c>
      <c r="F207" s="28" t="s">
        <v>23</v>
      </c>
      <c r="G207" s="26"/>
      <c r="H207" s="26">
        <f t="shared" si="2"/>
        <v>0</v>
      </c>
      <c r="I207" s="2" t="s">
        <v>90</v>
      </c>
    </row>
    <row r="208" spans="1:10" ht="19.5" customHeight="1">
      <c r="A208" s="88"/>
      <c r="B208" s="24" t="s">
        <v>32</v>
      </c>
      <c r="C208" s="24" t="s">
        <v>19</v>
      </c>
      <c r="D208" s="89"/>
      <c r="E208" s="90"/>
      <c r="F208" s="24" t="s">
        <v>21</v>
      </c>
      <c r="G208" s="26">
        <f>27+31+25</f>
        <v>83</v>
      </c>
      <c r="H208" s="26">
        <f t="shared" si="2"/>
        <v>74.7</v>
      </c>
      <c r="I208" s="2" t="s">
        <v>90</v>
      </c>
      <c r="J208" s="1" t="s">
        <v>119</v>
      </c>
    </row>
    <row r="209" spans="1:9" ht="19.5" customHeight="1">
      <c r="A209" s="88"/>
      <c r="B209" s="24" t="s">
        <v>31</v>
      </c>
      <c r="C209" s="24" t="s">
        <v>22</v>
      </c>
      <c r="D209" s="89" t="s">
        <v>73</v>
      </c>
      <c r="E209" s="90" t="s">
        <v>179</v>
      </c>
      <c r="F209" s="28" t="s">
        <v>23</v>
      </c>
      <c r="G209" s="26"/>
      <c r="H209" s="26">
        <f aca="true" t="shared" si="3" ref="H209:H272">G209*90%</f>
        <v>0</v>
      </c>
      <c r="I209" s="2" t="s">
        <v>90</v>
      </c>
    </row>
    <row r="210" spans="1:10" ht="19.5" customHeight="1">
      <c r="A210" s="88"/>
      <c r="B210" s="24" t="s">
        <v>32</v>
      </c>
      <c r="C210" s="24" t="s">
        <v>19</v>
      </c>
      <c r="D210" s="89"/>
      <c r="E210" s="90"/>
      <c r="F210" s="24" t="s">
        <v>21</v>
      </c>
      <c r="G210" s="26">
        <f>27+30+33</f>
        <v>90</v>
      </c>
      <c r="H210" s="26">
        <f t="shared" si="3"/>
        <v>81</v>
      </c>
      <c r="I210" s="2" t="s">
        <v>90</v>
      </c>
      <c r="J210" s="1" t="s">
        <v>123</v>
      </c>
    </row>
    <row r="211" spans="1:9" ht="19.5" customHeight="1">
      <c r="A211" s="88" t="s">
        <v>128</v>
      </c>
      <c r="B211" s="24" t="s">
        <v>8</v>
      </c>
      <c r="C211" s="24">
        <v>2.3</v>
      </c>
      <c r="D211" s="89" t="s">
        <v>9</v>
      </c>
      <c r="E211" s="90" t="s">
        <v>93</v>
      </c>
      <c r="F211" s="25" t="s">
        <v>10</v>
      </c>
      <c r="G211" s="26"/>
      <c r="H211" s="26">
        <f t="shared" si="3"/>
        <v>0</v>
      </c>
      <c r="I211" s="2" t="s">
        <v>83</v>
      </c>
    </row>
    <row r="212" spans="1:9" ht="19.5" customHeight="1">
      <c r="A212" s="88"/>
      <c r="B212" s="24" t="s">
        <v>11</v>
      </c>
      <c r="C212" s="24" t="s">
        <v>12</v>
      </c>
      <c r="D212" s="89"/>
      <c r="E212" s="90"/>
      <c r="F212" s="27" t="s">
        <v>13</v>
      </c>
      <c r="G212" s="26">
        <f>301+41+29</f>
        <v>371</v>
      </c>
      <c r="H212" s="26">
        <f t="shared" si="3"/>
        <v>333.90000000000003</v>
      </c>
      <c r="I212" s="2" t="s">
        <v>90</v>
      </c>
    </row>
    <row r="213" spans="1:9" ht="19.5" customHeight="1">
      <c r="A213" s="88"/>
      <c r="B213" s="24" t="s">
        <v>8</v>
      </c>
      <c r="C213" s="24">
        <v>2.3</v>
      </c>
      <c r="D213" s="95" t="s">
        <v>14</v>
      </c>
      <c r="E213" s="90" t="s">
        <v>180</v>
      </c>
      <c r="F213" s="25" t="s">
        <v>10</v>
      </c>
      <c r="G213" s="32"/>
      <c r="H213" s="26">
        <f t="shared" si="3"/>
        <v>0</v>
      </c>
      <c r="I213" s="2" t="s">
        <v>92</v>
      </c>
    </row>
    <row r="214" spans="1:9" ht="19.5" customHeight="1">
      <c r="A214" s="88"/>
      <c r="B214" s="24" t="s">
        <v>11</v>
      </c>
      <c r="C214" s="24" t="s">
        <v>12</v>
      </c>
      <c r="D214" s="95"/>
      <c r="E214" s="90"/>
      <c r="F214" s="27" t="s">
        <v>13</v>
      </c>
      <c r="G214" s="32">
        <f>57+57+39+32</f>
        <v>185</v>
      </c>
      <c r="H214" s="26">
        <f t="shared" si="3"/>
        <v>166.5</v>
      </c>
      <c r="I214" s="2" t="s">
        <v>92</v>
      </c>
    </row>
    <row r="215" spans="1:9" ht="19.5" customHeight="1">
      <c r="A215" s="88"/>
      <c r="B215" s="24" t="s">
        <v>8</v>
      </c>
      <c r="C215" s="24">
        <v>2.3</v>
      </c>
      <c r="D215" s="89" t="s">
        <v>15</v>
      </c>
      <c r="E215" s="90" t="s">
        <v>46</v>
      </c>
      <c r="F215" s="25" t="s">
        <v>10</v>
      </c>
      <c r="G215" s="26"/>
      <c r="H215" s="26">
        <f t="shared" si="3"/>
        <v>0</v>
      </c>
      <c r="I215" s="2" t="s">
        <v>90</v>
      </c>
    </row>
    <row r="216" spans="1:9" ht="19.5" customHeight="1">
      <c r="A216" s="88"/>
      <c r="B216" s="24" t="s">
        <v>11</v>
      </c>
      <c r="C216" s="24" t="s">
        <v>12</v>
      </c>
      <c r="D216" s="89"/>
      <c r="E216" s="90"/>
      <c r="F216" s="27" t="s">
        <v>13</v>
      </c>
      <c r="G216" s="26">
        <v>173</v>
      </c>
      <c r="H216" s="26">
        <f t="shared" si="3"/>
        <v>155.70000000000002</v>
      </c>
      <c r="I216" s="2" t="s">
        <v>90</v>
      </c>
    </row>
    <row r="217" spans="1:9" ht="19.5" customHeight="1">
      <c r="A217" s="88"/>
      <c r="B217" s="24" t="s">
        <v>8</v>
      </c>
      <c r="C217" s="24" t="s">
        <v>12</v>
      </c>
      <c r="D217" s="89" t="s">
        <v>16</v>
      </c>
      <c r="E217" s="90" t="s">
        <v>211</v>
      </c>
      <c r="F217" s="27" t="s">
        <v>13</v>
      </c>
      <c r="G217" s="26"/>
      <c r="H217" s="26">
        <f t="shared" si="3"/>
        <v>0</v>
      </c>
      <c r="I217" s="2" t="s">
        <v>90</v>
      </c>
    </row>
    <row r="218" spans="1:9" ht="19.5" customHeight="1">
      <c r="A218" s="88"/>
      <c r="B218" s="24" t="s">
        <v>11</v>
      </c>
      <c r="C218" s="24">
        <v>2.3</v>
      </c>
      <c r="D218" s="89"/>
      <c r="E218" s="90"/>
      <c r="F218" s="25" t="s">
        <v>10</v>
      </c>
      <c r="G218" s="26">
        <v>112</v>
      </c>
      <c r="H218" s="26">
        <f t="shared" si="3"/>
        <v>100.8</v>
      </c>
      <c r="I218" s="2" t="s">
        <v>90</v>
      </c>
    </row>
    <row r="219" spans="1:9" ht="19.5" customHeight="1">
      <c r="A219" s="88"/>
      <c r="B219" s="24" t="s">
        <v>8</v>
      </c>
      <c r="C219" s="24" t="s">
        <v>12</v>
      </c>
      <c r="D219" s="89" t="s">
        <v>17</v>
      </c>
      <c r="E219" s="90" t="s">
        <v>181</v>
      </c>
      <c r="F219" s="27" t="s">
        <v>13</v>
      </c>
      <c r="G219" s="26"/>
      <c r="H219" s="26">
        <f t="shared" si="3"/>
        <v>0</v>
      </c>
      <c r="I219" s="2" t="s">
        <v>90</v>
      </c>
    </row>
    <row r="220" spans="1:9" ht="19.5" customHeight="1">
      <c r="A220" s="88"/>
      <c r="B220" s="24" t="s">
        <v>11</v>
      </c>
      <c r="C220" s="24">
        <v>2.3</v>
      </c>
      <c r="D220" s="89"/>
      <c r="E220" s="90"/>
      <c r="F220" s="25" t="s">
        <v>10</v>
      </c>
      <c r="G220" s="26">
        <f>40+46+44</f>
        <v>130</v>
      </c>
      <c r="H220" s="26">
        <f t="shared" si="3"/>
        <v>117</v>
      </c>
      <c r="I220" s="2" t="s">
        <v>90</v>
      </c>
    </row>
    <row r="221" spans="1:9" ht="19.5" customHeight="1">
      <c r="A221" s="88"/>
      <c r="B221" s="24" t="s">
        <v>8</v>
      </c>
      <c r="C221" s="24" t="s">
        <v>12</v>
      </c>
      <c r="D221" s="89" t="s">
        <v>18</v>
      </c>
      <c r="E221" s="90" t="s">
        <v>182</v>
      </c>
      <c r="F221" s="27" t="s">
        <v>13</v>
      </c>
      <c r="G221" s="26"/>
      <c r="H221" s="26">
        <f t="shared" si="3"/>
        <v>0</v>
      </c>
      <c r="I221" s="2" t="s">
        <v>90</v>
      </c>
    </row>
    <row r="222" spans="1:9" ht="19.5" customHeight="1">
      <c r="A222" s="88"/>
      <c r="B222" s="24" t="s">
        <v>11</v>
      </c>
      <c r="C222" s="24">
        <v>2.3</v>
      </c>
      <c r="D222" s="89"/>
      <c r="E222" s="90"/>
      <c r="F222" s="25" t="s">
        <v>10</v>
      </c>
      <c r="G222" s="26">
        <v>129</v>
      </c>
      <c r="H222" s="26">
        <f t="shared" si="3"/>
        <v>116.10000000000001</v>
      </c>
      <c r="I222" s="2" t="s">
        <v>90</v>
      </c>
    </row>
    <row r="223" spans="1:10" ht="19.5" customHeight="1">
      <c r="A223" s="88"/>
      <c r="B223" s="24" t="s">
        <v>8</v>
      </c>
      <c r="C223" s="24" t="s">
        <v>19</v>
      </c>
      <c r="D223" s="27" t="s">
        <v>20</v>
      </c>
      <c r="E223" s="30" t="s">
        <v>49</v>
      </c>
      <c r="F223" s="24" t="s">
        <v>21</v>
      </c>
      <c r="G223" s="26"/>
      <c r="H223" s="26">
        <f t="shared" si="3"/>
        <v>0</v>
      </c>
      <c r="I223" s="2" t="s">
        <v>92</v>
      </c>
      <c r="J223" s="1" t="s">
        <v>121</v>
      </c>
    </row>
    <row r="224" spans="1:9" ht="19.5" customHeight="1">
      <c r="A224" s="88" t="s">
        <v>128</v>
      </c>
      <c r="B224" s="24" t="s">
        <v>11</v>
      </c>
      <c r="C224" s="24" t="s">
        <v>22</v>
      </c>
      <c r="D224" s="27" t="s">
        <v>20</v>
      </c>
      <c r="E224" s="30" t="s">
        <v>49</v>
      </c>
      <c r="F224" s="28" t="s">
        <v>23</v>
      </c>
      <c r="G224" s="26">
        <v>123</v>
      </c>
      <c r="H224" s="26">
        <f t="shared" si="3"/>
        <v>110.7</v>
      </c>
      <c r="I224" s="2" t="s">
        <v>92</v>
      </c>
    </row>
    <row r="225" spans="1:10" ht="19.5" customHeight="1">
      <c r="A225" s="88"/>
      <c r="B225" s="24" t="s">
        <v>8</v>
      </c>
      <c r="C225" s="24" t="s">
        <v>19</v>
      </c>
      <c r="D225" s="89" t="s">
        <v>24</v>
      </c>
      <c r="E225" s="90" t="s">
        <v>212</v>
      </c>
      <c r="F225" s="24" t="s">
        <v>21</v>
      </c>
      <c r="G225" s="26"/>
      <c r="H225" s="26">
        <f t="shared" si="3"/>
        <v>0</v>
      </c>
      <c r="I225" s="2" t="s">
        <v>92</v>
      </c>
      <c r="J225" s="1" t="s">
        <v>123</v>
      </c>
    </row>
    <row r="226" spans="1:9" ht="19.5" customHeight="1">
      <c r="A226" s="88"/>
      <c r="B226" s="24" t="s">
        <v>11</v>
      </c>
      <c r="C226" s="24" t="s">
        <v>22</v>
      </c>
      <c r="D226" s="89"/>
      <c r="E226" s="90"/>
      <c r="F226" s="28" t="s">
        <v>23</v>
      </c>
      <c r="G226" s="26">
        <f>44+51</f>
        <v>95</v>
      </c>
      <c r="H226" s="26">
        <f t="shared" si="3"/>
        <v>85.5</v>
      </c>
      <c r="I226" s="2" t="s">
        <v>92</v>
      </c>
    </row>
    <row r="227" spans="1:10" ht="19.5" customHeight="1">
      <c r="A227" s="88"/>
      <c r="B227" s="24" t="s">
        <v>8</v>
      </c>
      <c r="C227" s="24" t="s">
        <v>19</v>
      </c>
      <c r="D227" s="89" t="s">
        <v>25</v>
      </c>
      <c r="E227" s="90" t="s">
        <v>213</v>
      </c>
      <c r="F227" s="24" t="s">
        <v>21</v>
      </c>
      <c r="G227" s="26"/>
      <c r="H227" s="26">
        <f t="shared" si="3"/>
        <v>0</v>
      </c>
      <c r="I227" s="2" t="s">
        <v>92</v>
      </c>
      <c r="J227" s="1" t="s">
        <v>122</v>
      </c>
    </row>
    <row r="228" spans="1:9" ht="19.5" customHeight="1">
      <c r="A228" s="88"/>
      <c r="B228" s="24" t="s">
        <v>11</v>
      </c>
      <c r="C228" s="24" t="s">
        <v>22</v>
      </c>
      <c r="D228" s="89"/>
      <c r="E228" s="90"/>
      <c r="F228" s="28" t="s">
        <v>23</v>
      </c>
      <c r="G228" s="26">
        <f>41+49</f>
        <v>90</v>
      </c>
      <c r="H228" s="26">
        <f t="shared" si="3"/>
        <v>81</v>
      </c>
      <c r="I228" s="2" t="s">
        <v>92</v>
      </c>
    </row>
    <row r="229" spans="1:10" ht="19.5" customHeight="1">
      <c r="A229" s="88"/>
      <c r="B229" s="24" t="s">
        <v>8</v>
      </c>
      <c r="C229" s="24" t="s">
        <v>19</v>
      </c>
      <c r="D229" s="89" t="s">
        <v>26</v>
      </c>
      <c r="E229" s="90" t="s">
        <v>134</v>
      </c>
      <c r="F229" s="24" t="s">
        <v>21</v>
      </c>
      <c r="G229" s="26"/>
      <c r="H229" s="26">
        <f t="shared" si="3"/>
        <v>0</v>
      </c>
      <c r="I229" s="2" t="s">
        <v>92</v>
      </c>
      <c r="J229" s="1" t="s">
        <v>125</v>
      </c>
    </row>
    <row r="230" spans="1:9" ht="19.5" customHeight="1">
      <c r="A230" s="88"/>
      <c r="B230" s="24" t="s">
        <v>11</v>
      </c>
      <c r="C230" s="24" t="s">
        <v>22</v>
      </c>
      <c r="D230" s="89"/>
      <c r="E230" s="90"/>
      <c r="F230" s="28" t="s">
        <v>23</v>
      </c>
      <c r="G230" s="26">
        <f>40+30+40</f>
        <v>110</v>
      </c>
      <c r="H230" s="26">
        <f t="shared" si="3"/>
        <v>99</v>
      </c>
      <c r="I230" s="2" t="s">
        <v>92</v>
      </c>
    </row>
    <row r="231" spans="1:10" ht="19.5" customHeight="1">
      <c r="A231" s="88"/>
      <c r="B231" s="24" t="s">
        <v>8</v>
      </c>
      <c r="C231" s="24" t="s">
        <v>19</v>
      </c>
      <c r="D231" s="95" t="s">
        <v>27</v>
      </c>
      <c r="E231" s="90" t="s">
        <v>94</v>
      </c>
      <c r="F231" s="24" t="s">
        <v>21</v>
      </c>
      <c r="G231" s="26"/>
      <c r="H231" s="26">
        <f t="shared" si="3"/>
        <v>0</v>
      </c>
      <c r="I231" s="2" t="s">
        <v>92</v>
      </c>
      <c r="J231" s="1" t="s">
        <v>118</v>
      </c>
    </row>
    <row r="232" spans="1:9" ht="19.5" customHeight="1">
      <c r="A232" s="88"/>
      <c r="B232" s="24" t="s">
        <v>11</v>
      </c>
      <c r="C232" s="24" t="s">
        <v>22</v>
      </c>
      <c r="D232" s="95"/>
      <c r="E232" s="90"/>
      <c r="F232" s="28" t="s">
        <v>23</v>
      </c>
      <c r="G232" s="26">
        <f>35+31+42</f>
        <v>108</v>
      </c>
      <c r="H232" s="26">
        <f t="shared" si="3"/>
        <v>97.2</v>
      </c>
      <c r="I232" s="2" t="s">
        <v>92</v>
      </c>
    </row>
    <row r="233" spans="1:9" ht="19.5" customHeight="1">
      <c r="A233" s="88"/>
      <c r="B233" s="24" t="s">
        <v>8</v>
      </c>
      <c r="C233" s="24" t="s">
        <v>22</v>
      </c>
      <c r="D233" s="89" t="s">
        <v>28</v>
      </c>
      <c r="E233" s="90" t="s">
        <v>48</v>
      </c>
      <c r="F233" s="28" t="s">
        <v>23</v>
      </c>
      <c r="G233" s="26"/>
      <c r="H233" s="26">
        <f t="shared" si="3"/>
        <v>0</v>
      </c>
      <c r="I233" s="2" t="s">
        <v>92</v>
      </c>
    </row>
    <row r="234" spans="1:10" ht="19.5" customHeight="1">
      <c r="A234" s="88"/>
      <c r="B234" s="24" t="s">
        <v>11</v>
      </c>
      <c r="C234" s="24" t="s">
        <v>19</v>
      </c>
      <c r="D234" s="89"/>
      <c r="E234" s="90"/>
      <c r="F234" s="24" t="s">
        <v>21</v>
      </c>
      <c r="G234" s="26">
        <f>50+52</f>
        <v>102</v>
      </c>
      <c r="H234" s="26">
        <f t="shared" si="3"/>
        <v>91.8</v>
      </c>
      <c r="I234" s="2" t="s">
        <v>92</v>
      </c>
      <c r="J234" s="1" t="s">
        <v>124</v>
      </c>
    </row>
    <row r="235" spans="1:9" ht="19.5" customHeight="1">
      <c r="A235" s="88"/>
      <c r="B235" s="24" t="s">
        <v>8</v>
      </c>
      <c r="C235" s="24" t="s">
        <v>22</v>
      </c>
      <c r="D235" s="95" t="s">
        <v>29</v>
      </c>
      <c r="E235" s="90" t="s">
        <v>51</v>
      </c>
      <c r="F235" s="28" t="s">
        <v>23</v>
      </c>
      <c r="G235" s="32"/>
      <c r="H235" s="26">
        <f t="shared" si="3"/>
        <v>0</v>
      </c>
      <c r="I235" s="2" t="s">
        <v>92</v>
      </c>
    </row>
    <row r="236" spans="1:10" ht="19.5" customHeight="1">
      <c r="A236" s="88"/>
      <c r="B236" s="24" t="s">
        <v>11</v>
      </c>
      <c r="C236" s="24" t="s">
        <v>19</v>
      </c>
      <c r="D236" s="95"/>
      <c r="E236" s="90"/>
      <c r="F236" s="24" t="s">
        <v>21</v>
      </c>
      <c r="G236" s="32">
        <f>52+52</f>
        <v>104</v>
      </c>
      <c r="H236" s="26">
        <f t="shared" si="3"/>
        <v>93.60000000000001</v>
      </c>
      <c r="I236" s="2" t="s">
        <v>92</v>
      </c>
      <c r="J236" s="1" t="s">
        <v>123</v>
      </c>
    </row>
    <row r="237" spans="1:9" ht="19.5" customHeight="1">
      <c r="A237" s="88"/>
      <c r="B237" s="24" t="s">
        <v>8</v>
      </c>
      <c r="C237" s="24" t="s">
        <v>22</v>
      </c>
      <c r="D237" s="89" t="s">
        <v>30</v>
      </c>
      <c r="E237" s="90" t="s">
        <v>183</v>
      </c>
      <c r="F237" s="28" t="s">
        <v>23</v>
      </c>
      <c r="G237" s="26"/>
      <c r="H237" s="26">
        <f t="shared" si="3"/>
        <v>0</v>
      </c>
      <c r="I237" s="2" t="s">
        <v>92</v>
      </c>
    </row>
    <row r="238" spans="1:10" ht="19.5" customHeight="1">
      <c r="A238" s="88"/>
      <c r="B238" s="24" t="s">
        <v>11</v>
      </c>
      <c r="C238" s="24" t="s">
        <v>19</v>
      </c>
      <c r="D238" s="89"/>
      <c r="E238" s="90"/>
      <c r="F238" s="24" t="s">
        <v>21</v>
      </c>
      <c r="G238" s="26">
        <f>33+44+45</f>
        <v>122</v>
      </c>
      <c r="H238" s="26">
        <f t="shared" si="3"/>
        <v>109.8</v>
      </c>
      <c r="I238" s="2" t="s">
        <v>92</v>
      </c>
      <c r="J238" s="1" t="s">
        <v>125</v>
      </c>
    </row>
    <row r="239" spans="1:9" ht="19.5" customHeight="1">
      <c r="A239" s="88"/>
      <c r="B239" s="24" t="s">
        <v>8</v>
      </c>
      <c r="C239" s="24" t="s">
        <v>22</v>
      </c>
      <c r="D239" s="89" t="s">
        <v>33</v>
      </c>
      <c r="E239" s="90" t="s">
        <v>139</v>
      </c>
      <c r="F239" s="28" t="s">
        <v>23</v>
      </c>
      <c r="G239" s="26"/>
      <c r="H239" s="26">
        <f t="shared" si="3"/>
        <v>0</v>
      </c>
      <c r="I239" s="2" t="s">
        <v>83</v>
      </c>
    </row>
    <row r="240" spans="1:10" ht="19.5" customHeight="1">
      <c r="A240" s="88"/>
      <c r="B240" s="24" t="s">
        <v>11</v>
      </c>
      <c r="C240" s="24" t="s">
        <v>19</v>
      </c>
      <c r="D240" s="89"/>
      <c r="E240" s="90"/>
      <c r="F240" s="24" t="s">
        <v>21</v>
      </c>
      <c r="G240" s="26">
        <f>44+42+50</f>
        <v>136</v>
      </c>
      <c r="H240" s="26">
        <f t="shared" si="3"/>
        <v>122.4</v>
      </c>
      <c r="I240" s="2" t="s">
        <v>83</v>
      </c>
      <c r="J240" s="1" t="s">
        <v>119</v>
      </c>
    </row>
    <row r="241" spans="1:13" ht="19.5" customHeight="1">
      <c r="A241" s="88"/>
      <c r="B241" s="24" t="s">
        <v>8</v>
      </c>
      <c r="C241" s="24" t="s">
        <v>22</v>
      </c>
      <c r="D241" s="95" t="s">
        <v>34</v>
      </c>
      <c r="E241" s="90" t="s">
        <v>177</v>
      </c>
      <c r="F241" s="28" t="s">
        <v>23</v>
      </c>
      <c r="G241" s="26"/>
      <c r="H241" s="26">
        <f t="shared" si="3"/>
        <v>0</v>
      </c>
      <c r="I241" s="2" t="s">
        <v>83</v>
      </c>
      <c r="M241" s="96"/>
    </row>
    <row r="242" spans="1:13" ht="19.5" customHeight="1" thickBot="1">
      <c r="A242" s="88"/>
      <c r="B242" s="24" t="s">
        <v>11</v>
      </c>
      <c r="C242" s="24" t="s">
        <v>19</v>
      </c>
      <c r="D242" s="95"/>
      <c r="E242" s="90"/>
      <c r="F242" s="24" t="s">
        <v>21</v>
      </c>
      <c r="G242" s="26">
        <f>45+45</f>
        <v>90</v>
      </c>
      <c r="H242" s="26">
        <f t="shared" si="3"/>
        <v>81</v>
      </c>
      <c r="I242" s="2" t="s">
        <v>83</v>
      </c>
      <c r="J242" s="1" t="s">
        <v>118</v>
      </c>
      <c r="M242" s="97"/>
    </row>
    <row r="243" spans="1:9" ht="19.5" customHeight="1">
      <c r="A243" s="88"/>
      <c r="B243" s="24" t="s">
        <v>8</v>
      </c>
      <c r="C243" s="24" t="s">
        <v>22</v>
      </c>
      <c r="D243" s="89" t="s">
        <v>52</v>
      </c>
      <c r="E243" s="90" t="s">
        <v>86</v>
      </c>
      <c r="F243" s="28" t="s">
        <v>23</v>
      </c>
      <c r="G243" s="26"/>
      <c r="H243" s="26">
        <f t="shared" si="3"/>
        <v>0</v>
      </c>
      <c r="I243" s="2" t="s">
        <v>101</v>
      </c>
    </row>
    <row r="244" spans="1:10" ht="19.5" customHeight="1">
      <c r="A244" s="88"/>
      <c r="B244" s="24" t="s">
        <v>11</v>
      </c>
      <c r="C244" s="24" t="s">
        <v>19</v>
      </c>
      <c r="D244" s="89"/>
      <c r="E244" s="90"/>
      <c r="F244" s="24" t="s">
        <v>21</v>
      </c>
      <c r="G244" s="26">
        <f>34+28</f>
        <v>62</v>
      </c>
      <c r="H244" s="26">
        <f t="shared" si="3"/>
        <v>55.800000000000004</v>
      </c>
      <c r="I244" s="2" t="s">
        <v>101</v>
      </c>
      <c r="J244" s="1" t="s">
        <v>120</v>
      </c>
    </row>
    <row r="245" spans="1:9" ht="19.5" customHeight="1">
      <c r="A245" s="88"/>
      <c r="B245" s="24" t="s">
        <v>31</v>
      </c>
      <c r="C245" s="24">
        <v>2.3</v>
      </c>
      <c r="D245" s="89" t="s">
        <v>9</v>
      </c>
      <c r="E245" s="90" t="s">
        <v>137</v>
      </c>
      <c r="F245" s="25" t="s">
        <v>10</v>
      </c>
      <c r="G245" s="26"/>
      <c r="H245" s="26">
        <f t="shared" si="3"/>
        <v>0</v>
      </c>
      <c r="I245" s="2" t="s">
        <v>92</v>
      </c>
    </row>
    <row r="246" spans="1:9" ht="19.5" customHeight="1">
      <c r="A246" s="88"/>
      <c r="B246" s="24" t="s">
        <v>32</v>
      </c>
      <c r="C246" s="24" t="s">
        <v>12</v>
      </c>
      <c r="D246" s="89"/>
      <c r="E246" s="90"/>
      <c r="F246" s="27" t="s">
        <v>13</v>
      </c>
      <c r="G246" s="26">
        <f>206+123</f>
        <v>329</v>
      </c>
      <c r="H246" s="26">
        <f t="shared" si="3"/>
        <v>296.1</v>
      </c>
      <c r="I246" s="2" t="s">
        <v>92</v>
      </c>
    </row>
    <row r="247" spans="1:9" ht="19.5" customHeight="1">
      <c r="A247" s="88"/>
      <c r="B247" s="24" t="s">
        <v>31</v>
      </c>
      <c r="C247" s="24">
        <v>2.3</v>
      </c>
      <c r="D247" s="89" t="s">
        <v>14</v>
      </c>
      <c r="E247" s="90" t="s">
        <v>91</v>
      </c>
      <c r="F247" s="25" t="s">
        <v>10</v>
      </c>
      <c r="G247" s="26"/>
      <c r="H247" s="26">
        <f t="shared" si="3"/>
        <v>0</v>
      </c>
      <c r="I247" s="2" t="s">
        <v>92</v>
      </c>
    </row>
    <row r="248" spans="1:9" ht="19.5" customHeight="1">
      <c r="A248" s="88"/>
      <c r="B248" s="24" t="s">
        <v>32</v>
      </c>
      <c r="C248" s="24" t="s">
        <v>12</v>
      </c>
      <c r="D248" s="89"/>
      <c r="E248" s="90"/>
      <c r="F248" s="27" t="s">
        <v>13</v>
      </c>
      <c r="G248" s="26">
        <v>185</v>
      </c>
      <c r="H248" s="26">
        <f t="shared" si="3"/>
        <v>166.5</v>
      </c>
      <c r="I248" s="2" t="s">
        <v>92</v>
      </c>
    </row>
    <row r="249" spans="1:9" ht="19.5" customHeight="1">
      <c r="A249" s="88"/>
      <c r="B249" s="24" t="s">
        <v>31</v>
      </c>
      <c r="C249" s="24">
        <v>2.3</v>
      </c>
      <c r="D249" s="89" t="s">
        <v>15</v>
      </c>
      <c r="E249" s="90" t="s">
        <v>136</v>
      </c>
      <c r="F249" s="25" t="s">
        <v>10</v>
      </c>
      <c r="G249" s="26"/>
      <c r="H249" s="26">
        <f t="shared" si="3"/>
        <v>0</v>
      </c>
      <c r="I249" s="2" t="s">
        <v>92</v>
      </c>
    </row>
    <row r="250" spans="1:9" ht="19.5" customHeight="1">
      <c r="A250" s="88"/>
      <c r="B250" s="24" t="s">
        <v>32</v>
      </c>
      <c r="C250" s="24" t="s">
        <v>12</v>
      </c>
      <c r="D250" s="89"/>
      <c r="E250" s="90"/>
      <c r="F250" s="27" t="s">
        <v>13</v>
      </c>
      <c r="G250" s="26">
        <v>188</v>
      </c>
      <c r="H250" s="26">
        <f t="shared" si="3"/>
        <v>169.20000000000002</v>
      </c>
      <c r="I250" s="2" t="s">
        <v>92</v>
      </c>
    </row>
    <row r="251" spans="1:9" ht="19.5" customHeight="1">
      <c r="A251" s="88"/>
      <c r="B251" s="24" t="s">
        <v>31</v>
      </c>
      <c r="C251" s="24" t="s">
        <v>12</v>
      </c>
      <c r="D251" s="89" t="s">
        <v>16</v>
      </c>
      <c r="E251" s="90" t="s">
        <v>134</v>
      </c>
      <c r="F251" s="27" t="s">
        <v>13</v>
      </c>
      <c r="G251" s="26"/>
      <c r="H251" s="26">
        <f t="shared" si="3"/>
        <v>0</v>
      </c>
      <c r="I251" s="2" t="s">
        <v>92</v>
      </c>
    </row>
    <row r="252" spans="1:9" ht="19.5" customHeight="1">
      <c r="A252" s="88"/>
      <c r="B252" s="24" t="s">
        <v>32</v>
      </c>
      <c r="C252" s="24">
        <v>2.3</v>
      </c>
      <c r="D252" s="89"/>
      <c r="E252" s="90"/>
      <c r="F252" s="25" t="s">
        <v>10</v>
      </c>
      <c r="G252" s="26">
        <v>123</v>
      </c>
      <c r="H252" s="26">
        <f t="shared" si="3"/>
        <v>110.7</v>
      </c>
      <c r="I252" s="2" t="s">
        <v>92</v>
      </c>
    </row>
    <row r="253" spans="1:9" ht="19.5" customHeight="1">
      <c r="A253" s="88"/>
      <c r="B253" s="24" t="s">
        <v>31</v>
      </c>
      <c r="C253" s="24" t="s">
        <v>12</v>
      </c>
      <c r="D253" s="89" t="s">
        <v>17</v>
      </c>
      <c r="E253" s="90" t="s">
        <v>94</v>
      </c>
      <c r="F253" s="27" t="s">
        <v>13</v>
      </c>
      <c r="G253" s="26"/>
      <c r="H253" s="26">
        <f t="shared" si="3"/>
        <v>0</v>
      </c>
      <c r="I253" s="2" t="s">
        <v>92</v>
      </c>
    </row>
    <row r="254" spans="1:9" ht="19.5" customHeight="1">
      <c r="A254" s="88"/>
      <c r="B254" s="24" t="s">
        <v>32</v>
      </c>
      <c r="C254" s="24">
        <v>2.3</v>
      </c>
      <c r="D254" s="89"/>
      <c r="E254" s="90"/>
      <c r="F254" s="25" t="s">
        <v>10</v>
      </c>
      <c r="G254" s="26">
        <f>40+30+49</f>
        <v>119</v>
      </c>
      <c r="H254" s="26">
        <f t="shared" si="3"/>
        <v>107.10000000000001</v>
      </c>
      <c r="I254" s="2" t="s">
        <v>92</v>
      </c>
    </row>
    <row r="255" spans="1:10" ht="19.5" customHeight="1">
      <c r="A255" s="88"/>
      <c r="B255" s="24" t="s">
        <v>31</v>
      </c>
      <c r="C255" s="24" t="s">
        <v>19</v>
      </c>
      <c r="D255" s="89" t="s">
        <v>20</v>
      </c>
      <c r="E255" s="90" t="s">
        <v>47</v>
      </c>
      <c r="F255" s="24" t="s">
        <v>21</v>
      </c>
      <c r="G255" s="26"/>
      <c r="H255" s="26">
        <f t="shared" si="3"/>
        <v>0</v>
      </c>
      <c r="I255" s="2" t="s">
        <v>90</v>
      </c>
      <c r="J255" s="1" t="s">
        <v>119</v>
      </c>
    </row>
    <row r="256" spans="1:9" ht="19.5" customHeight="1">
      <c r="A256" s="88"/>
      <c r="B256" s="24" t="s">
        <v>32</v>
      </c>
      <c r="C256" s="24" t="s">
        <v>22</v>
      </c>
      <c r="D256" s="89"/>
      <c r="E256" s="90"/>
      <c r="F256" s="28" t="s">
        <v>23</v>
      </c>
      <c r="G256" s="26">
        <f>57+55</f>
        <v>112</v>
      </c>
      <c r="H256" s="26">
        <f t="shared" si="3"/>
        <v>100.8</v>
      </c>
      <c r="I256" s="2" t="s">
        <v>90</v>
      </c>
    </row>
    <row r="257" spans="1:10" ht="19.5" customHeight="1">
      <c r="A257" s="88"/>
      <c r="B257" s="24" t="s">
        <v>31</v>
      </c>
      <c r="C257" s="24" t="s">
        <v>19</v>
      </c>
      <c r="D257" s="89" t="s">
        <v>24</v>
      </c>
      <c r="E257" s="90" t="s">
        <v>95</v>
      </c>
      <c r="F257" s="24" t="s">
        <v>21</v>
      </c>
      <c r="G257" s="26"/>
      <c r="H257" s="26">
        <f t="shared" si="3"/>
        <v>0</v>
      </c>
      <c r="I257" s="2" t="s">
        <v>90</v>
      </c>
      <c r="J257" s="1" t="s">
        <v>120</v>
      </c>
    </row>
    <row r="258" spans="1:9" ht="19.5" customHeight="1">
      <c r="A258" s="88"/>
      <c r="B258" s="24" t="s">
        <v>32</v>
      </c>
      <c r="C258" s="24" t="s">
        <v>22</v>
      </c>
      <c r="D258" s="89"/>
      <c r="E258" s="90"/>
      <c r="F258" s="28" t="s">
        <v>23</v>
      </c>
      <c r="G258" s="26">
        <f>57+57</f>
        <v>114</v>
      </c>
      <c r="H258" s="26">
        <f t="shared" si="3"/>
        <v>102.60000000000001</v>
      </c>
      <c r="I258" s="2" t="s">
        <v>90</v>
      </c>
    </row>
    <row r="259" spans="1:10" ht="19.5" customHeight="1">
      <c r="A259" s="88"/>
      <c r="B259" s="24" t="s">
        <v>31</v>
      </c>
      <c r="C259" s="24" t="s">
        <v>19</v>
      </c>
      <c r="D259" s="89" t="s">
        <v>25</v>
      </c>
      <c r="E259" s="90" t="s">
        <v>96</v>
      </c>
      <c r="F259" s="24" t="s">
        <v>21</v>
      </c>
      <c r="G259" s="26"/>
      <c r="H259" s="26">
        <f t="shared" si="3"/>
        <v>0</v>
      </c>
      <c r="I259" s="2" t="s">
        <v>90</v>
      </c>
      <c r="J259" s="1" t="s">
        <v>123</v>
      </c>
    </row>
    <row r="260" spans="1:9" ht="19.5" customHeight="1">
      <c r="A260" s="88"/>
      <c r="B260" s="24" t="s">
        <v>32</v>
      </c>
      <c r="C260" s="24" t="s">
        <v>22</v>
      </c>
      <c r="D260" s="89"/>
      <c r="E260" s="90"/>
      <c r="F260" s="28" t="s">
        <v>23</v>
      </c>
      <c r="G260" s="26">
        <f>39+32+41</f>
        <v>112</v>
      </c>
      <c r="H260" s="26">
        <f t="shared" si="3"/>
        <v>100.8</v>
      </c>
      <c r="I260" s="2" t="s">
        <v>90</v>
      </c>
    </row>
    <row r="261" spans="1:10" ht="19.5" customHeight="1">
      <c r="A261" s="88" t="s">
        <v>128</v>
      </c>
      <c r="B261" s="24" t="s">
        <v>31</v>
      </c>
      <c r="C261" s="24" t="s">
        <v>19</v>
      </c>
      <c r="D261" s="27" t="s">
        <v>26</v>
      </c>
      <c r="E261" s="30" t="s">
        <v>214</v>
      </c>
      <c r="F261" s="24" t="s">
        <v>21</v>
      </c>
      <c r="G261" s="26"/>
      <c r="H261" s="26">
        <f t="shared" si="3"/>
        <v>0</v>
      </c>
      <c r="I261" s="2" t="s">
        <v>90</v>
      </c>
      <c r="J261" s="1" t="s">
        <v>125</v>
      </c>
    </row>
    <row r="262" spans="1:9" ht="19.5" customHeight="1">
      <c r="A262" s="88"/>
      <c r="B262" s="24" t="s">
        <v>32</v>
      </c>
      <c r="C262" s="24" t="s">
        <v>22</v>
      </c>
      <c r="D262" s="27" t="s">
        <v>26</v>
      </c>
      <c r="E262" s="30" t="s">
        <v>214</v>
      </c>
      <c r="F262" s="28" t="s">
        <v>23</v>
      </c>
      <c r="G262" s="26">
        <f>47+40</f>
        <v>87</v>
      </c>
      <c r="H262" s="26">
        <f t="shared" si="3"/>
        <v>78.3</v>
      </c>
      <c r="I262" s="2" t="s">
        <v>90</v>
      </c>
    </row>
    <row r="263" spans="1:10" ht="19.5" customHeight="1">
      <c r="A263" s="88"/>
      <c r="B263" s="24" t="s">
        <v>31</v>
      </c>
      <c r="C263" s="24" t="s">
        <v>19</v>
      </c>
      <c r="D263" s="89" t="s">
        <v>27</v>
      </c>
      <c r="E263" s="90" t="s">
        <v>215</v>
      </c>
      <c r="F263" s="24" t="s">
        <v>21</v>
      </c>
      <c r="G263" s="26"/>
      <c r="H263" s="26">
        <f t="shared" si="3"/>
        <v>0</v>
      </c>
      <c r="I263" s="2" t="s">
        <v>90</v>
      </c>
      <c r="J263" s="1" t="s">
        <v>122</v>
      </c>
    </row>
    <row r="264" spans="1:9" ht="19.5" customHeight="1">
      <c r="A264" s="88"/>
      <c r="B264" s="24" t="s">
        <v>32</v>
      </c>
      <c r="C264" s="24" t="s">
        <v>22</v>
      </c>
      <c r="D264" s="89"/>
      <c r="E264" s="90"/>
      <c r="F264" s="28" t="s">
        <v>23</v>
      </c>
      <c r="G264" s="26">
        <f>42+40</f>
        <v>82</v>
      </c>
      <c r="H264" s="26">
        <f t="shared" si="3"/>
        <v>73.8</v>
      </c>
      <c r="I264" s="2" t="s">
        <v>90</v>
      </c>
    </row>
    <row r="265" spans="1:9" ht="19.5" customHeight="1">
      <c r="A265" s="88"/>
      <c r="B265" s="24" t="s">
        <v>31</v>
      </c>
      <c r="C265" s="24" t="s">
        <v>22</v>
      </c>
      <c r="D265" s="89" t="s">
        <v>28</v>
      </c>
      <c r="E265" s="90" t="s">
        <v>184</v>
      </c>
      <c r="F265" s="28" t="s">
        <v>23</v>
      </c>
      <c r="G265" s="26"/>
      <c r="H265" s="26">
        <f t="shared" si="3"/>
        <v>0</v>
      </c>
      <c r="I265" s="2" t="s">
        <v>90</v>
      </c>
    </row>
    <row r="266" spans="1:10" ht="19.5" customHeight="1">
      <c r="A266" s="88"/>
      <c r="B266" s="24" t="s">
        <v>32</v>
      </c>
      <c r="C266" s="24" t="s">
        <v>19</v>
      </c>
      <c r="D266" s="89"/>
      <c r="E266" s="90"/>
      <c r="F266" s="24" t="s">
        <v>21</v>
      </c>
      <c r="G266" s="26">
        <f>46+44+29</f>
        <v>119</v>
      </c>
      <c r="H266" s="26">
        <f t="shared" si="3"/>
        <v>107.10000000000001</v>
      </c>
      <c r="I266" s="2" t="s">
        <v>90</v>
      </c>
      <c r="J266" s="1" t="s">
        <v>119</v>
      </c>
    </row>
    <row r="267" spans="1:9" ht="19.5" customHeight="1">
      <c r="A267" s="88"/>
      <c r="B267" s="24" t="s">
        <v>31</v>
      </c>
      <c r="C267" s="24" t="s">
        <v>22</v>
      </c>
      <c r="D267" s="89" t="s">
        <v>29</v>
      </c>
      <c r="E267" s="90" t="s">
        <v>185</v>
      </c>
      <c r="F267" s="28" t="s">
        <v>23</v>
      </c>
      <c r="G267" s="26"/>
      <c r="H267" s="26">
        <f t="shared" si="3"/>
        <v>0</v>
      </c>
      <c r="I267" s="2" t="s">
        <v>99</v>
      </c>
    </row>
    <row r="268" spans="1:10" ht="19.5" customHeight="1">
      <c r="A268" s="88"/>
      <c r="B268" s="24" t="s">
        <v>32</v>
      </c>
      <c r="C268" s="24" t="s">
        <v>19</v>
      </c>
      <c r="D268" s="89"/>
      <c r="E268" s="90"/>
      <c r="F268" s="24" t="s">
        <v>21</v>
      </c>
      <c r="G268" s="26">
        <f>49+47+46</f>
        <v>142</v>
      </c>
      <c r="H268" s="26">
        <f t="shared" si="3"/>
        <v>127.8</v>
      </c>
      <c r="I268" s="2" t="s">
        <v>99</v>
      </c>
      <c r="J268" s="1" t="s">
        <v>120</v>
      </c>
    </row>
    <row r="269" spans="1:9" ht="19.5" customHeight="1">
      <c r="A269" s="88"/>
      <c r="B269" s="24" t="s">
        <v>31</v>
      </c>
      <c r="C269" s="24" t="s">
        <v>22</v>
      </c>
      <c r="D269" s="89" t="s">
        <v>30</v>
      </c>
      <c r="E269" s="90" t="s">
        <v>97</v>
      </c>
      <c r="F269" s="28" t="s">
        <v>23</v>
      </c>
      <c r="G269" s="26"/>
      <c r="H269" s="26">
        <f t="shared" si="3"/>
        <v>0</v>
      </c>
      <c r="I269" s="2" t="s">
        <v>99</v>
      </c>
    </row>
    <row r="270" spans="1:10" ht="19.5" customHeight="1">
      <c r="A270" s="88"/>
      <c r="B270" s="24" t="s">
        <v>32</v>
      </c>
      <c r="C270" s="24" t="s">
        <v>19</v>
      </c>
      <c r="D270" s="89"/>
      <c r="E270" s="90"/>
      <c r="F270" s="24" t="s">
        <v>21</v>
      </c>
      <c r="G270" s="26">
        <f>47+49</f>
        <v>96</v>
      </c>
      <c r="H270" s="26">
        <f t="shared" si="3"/>
        <v>86.4</v>
      </c>
      <c r="I270" s="2" t="s">
        <v>99</v>
      </c>
      <c r="J270" s="1" t="s">
        <v>123</v>
      </c>
    </row>
    <row r="271" spans="1:9" ht="19.5" customHeight="1">
      <c r="A271" s="88"/>
      <c r="B271" s="24" t="s">
        <v>31</v>
      </c>
      <c r="C271" s="24" t="s">
        <v>22</v>
      </c>
      <c r="D271" s="89" t="s">
        <v>33</v>
      </c>
      <c r="E271" s="90" t="s">
        <v>186</v>
      </c>
      <c r="F271" s="28" t="s">
        <v>23</v>
      </c>
      <c r="G271" s="26"/>
      <c r="H271" s="26">
        <f t="shared" si="3"/>
        <v>0</v>
      </c>
      <c r="I271" s="2" t="s">
        <v>100</v>
      </c>
    </row>
    <row r="272" spans="1:10" ht="19.5" customHeight="1">
      <c r="A272" s="88"/>
      <c r="B272" s="24" t="s">
        <v>32</v>
      </c>
      <c r="C272" s="24" t="s">
        <v>19</v>
      </c>
      <c r="D272" s="89"/>
      <c r="E272" s="90"/>
      <c r="F272" s="24" t="s">
        <v>21</v>
      </c>
      <c r="G272" s="26">
        <f>34+34+32</f>
        <v>100</v>
      </c>
      <c r="H272" s="26">
        <f t="shared" si="3"/>
        <v>90</v>
      </c>
      <c r="I272" s="2" t="s">
        <v>100</v>
      </c>
      <c r="J272" s="1" t="s">
        <v>125</v>
      </c>
    </row>
    <row r="273" spans="1:9" ht="19.5" customHeight="1">
      <c r="A273" s="88"/>
      <c r="B273" s="24" t="s">
        <v>31</v>
      </c>
      <c r="C273" s="24" t="s">
        <v>22</v>
      </c>
      <c r="D273" s="89" t="s">
        <v>34</v>
      </c>
      <c r="E273" s="90" t="s">
        <v>187</v>
      </c>
      <c r="F273" s="28" t="s">
        <v>23</v>
      </c>
      <c r="G273" s="26"/>
      <c r="H273" s="26">
        <f aca="true" t="shared" si="4" ref="H273:H318">G273*90%</f>
        <v>0</v>
      </c>
      <c r="I273" s="2" t="s">
        <v>100</v>
      </c>
    </row>
    <row r="274" spans="1:10" ht="19.5" customHeight="1">
      <c r="A274" s="88"/>
      <c r="B274" s="24" t="s">
        <v>32</v>
      </c>
      <c r="C274" s="24" t="s">
        <v>19</v>
      </c>
      <c r="D274" s="89"/>
      <c r="E274" s="90"/>
      <c r="F274" s="24" t="s">
        <v>21</v>
      </c>
      <c r="G274" s="26">
        <f>34+30+36</f>
        <v>100</v>
      </c>
      <c r="H274" s="26">
        <f t="shared" si="4"/>
        <v>90</v>
      </c>
      <c r="I274" s="2" t="s">
        <v>100</v>
      </c>
      <c r="J274" s="1" t="s">
        <v>122</v>
      </c>
    </row>
    <row r="275" spans="1:9" ht="19.5" customHeight="1">
      <c r="A275" s="88" t="s">
        <v>129</v>
      </c>
      <c r="B275" s="24" t="s">
        <v>8</v>
      </c>
      <c r="C275" s="24">
        <v>2.3</v>
      </c>
      <c r="D275" s="89" t="s">
        <v>9</v>
      </c>
      <c r="E275" s="90" t="s">
        <v>188</v>
      </c>
      <c r="F275" s="25" t="s">
        <v>10</v>
      </c>
      <c r="G275" s="26"/>
      <c r="H275" s="26">
        <f t="shared" si="4"/>
        <v>0</v>
      </c>
      <c r="I275" s="2" t="s">
        <v>101</v>
      </c>
    </row>
    <row r="276" spans="1:9" ht="19.5" customHeight="1">
      <c r="A276" s="88"/>
      <c r="B276" s="24" t="s">
        <v>11</v>
      </c>
      <c r="C276" s="24" t="s">
        <v>12</v>
      </c>
      <c r="D276" s="89"/>
      <c r="E276" s="90"/>
      <c r="F276" s="27" t="s">
        <v>13</v>
      </c>
      <c r="G276" s="26">
        <f>42+40+42+239</f>
        <v>363</v>
      </c>
      <c r="H276" s="26">
        <f t="shared" si="4"/>
        <v>326.7</v>
      </c>
      <c r="I276" s="2" t="s">
        <v>101</v>
      </c>
    </row>
    <row r="277" spans="1:9" ht="19.5" customHeight="1">
      <c r="A277" s="88"/>
      <c r="B277" s="24" t="s">
        <v>8</v>
      </c>
      <c r="C277" s="24">
        <v>2.3</v>
      </c>
      <c r="D277" s="89" t="s">
        <v>14</v>
      </c>
      <c r="E277" s="90" t="s">
        <v>50</v>
      </c>
      <c r="F277" s="25" t="s">
        <v>10</v>
      </c>
      <c r="G277" s="26"/>
      <c r="H277" s="26">
        <f t="shared" si="4"/>
        <v>0</v>
      </c>
      <c r="I277" s="2" t="s">
        <v>100</v>
      </c>
    </row>
    <row r="278" spans="1:9" ht="19.5" customHeight="1">
      <c r="A278" s="88"/>
      <c r="B278" s="24" t="s">
        <v>11</v>
      </c>
      <c r="C278" s="24" t="s">
        <v>12</v>
      </c>
      <c r="D278" s="89"/>
      <c r="E278" s="90"/>
      <c r="F278" s="27" t="s">
        <v>13</v>
      </c>
      <c r="G278" s="26">
        <v>200</v>
      </c>
      <c r="H278" s="26">
        <f t="shared" si="4"/>
        <v>180</v>
      </c>
      <c r="I278" s="2" t="s">
        <v>100</v>
      </c>
    </row>
    <row r="279" spans="1:9" ht="19.5" customHeight="1">
      <c r="A279" s="88"/>
      <c r="B279" s="24" t="s">
        <v>8</v>
      </c>
      <c r="C279" s="24">
        <v>2.3</v>
      </c>
      <c r="D279" s="89" t="s">
        <v>15</v>
      </c>
      <c r="E279" s="90" t="s">
        <v>98</v>
      </c>
      <c r="F279" s="25" t="s">
        <v>10</v>
      </c>
      <c r="G279" s="26"/>
      <c r="H279" s="26">
        <f t="shared" si="4"/>
        <v>0</v>
      </c>
      <c r="I279" s="2" t="s">
        <v>101</v>
      </c>
    </row>
    <row r="280" spans="1:9" ht="19.5" customHeight="1">
      <c r="A280" s="88"/>
      <c r="B280" s="24" t="s">
        <v>11</v>
      </c>
      <c r="C280" s="24" t="s">
        <v>12</v>
      </c>
      <c r="D280" s="89"/>
      <c r="E280" s="90"/>
      <c r="F280" s="27" t="s">
        <v>13</v>
      </c>
      <c r="G280" s="26">
        <f>178+43</f>
        <v>221</v>
      </c>
      <c r="H280" s="26">
        <f t="shared" si="4"/>
        <v>198.9</v>
      </c>
      <c r="I280" s="2" t="s">
        <v>54</v>
      </c>
    </row>
    <row r="281" spans="1:9" ht="12" customHeight="1">
      <c r="A281" s="88"/>
      <c r="B281" s="24" t="s">
        <v>8</v>
      </c>
      <c r="C281" s="24" t="s">
        <v>12</v>
      </c>
      <c r="D281" s="89" t="s">
        <v>16</v>
      </c>
      <c r="E281" s="90" t="s">
        <v>189</v>
      </c>
      <c r="F281" s="27" t="s">
        <v>13</v>
      </c>
      <c r="G281" s="26"/>
      <c r="H281" s="26">
        <f t="shared" si="4"/>
        <v>0</v>
      </c>
      <c r="I281" s="2" t="s">
        <v>101</v>
      </c>
    </row>
    <row r="282" spans="1:9" ht="19.5" customHeight="1">
      <c r="A282" s="88"/>
      <c r="B282" s="24" t="s">
        <v>11</v>
      </c>
      <c r="C282" s="24">
        <v>2.3</v>
      </c>
      <c r="D282" s="89"/>
      <c r="E282" s="90"/>
      <c r="F282" s="25" t="s">
        <v>10</v>
      </c>
      <c r="G282" s="26">
        <f>44+41+40</f>
        <v>125</v>
      </c>
      <c r="H282" s="26">
        <f t="shared" si="4"/>
        <v>112.5</v>
      </c>
      <c r="I282" s="2" t="s">
        <v>101</v>
      </c>
    </row>
    <row r="283" spans="1:9" ht="19.5" customHeight="1">
      <c r="A283" s="88"/>
      <c r="B283" s="24" t="s">
        <v>8</v>
      </c>
      <c r="C283" s="24" t="s">
        <v>12</v>
      </c>
      <c r="D283" s="89" t="s">
        <v>17</v>
      </c>
      <c r="E283" s="90" t="s">
        <v>190</v>
      </c>
      <c r="F283" s="27" t="s">
        <v>13</v>
      </c>
      <c r="G283" s="32"/>
      <c r="H283" s="26">
        <f t="shared" si="4"/>
        <v>0</v>
      </c>
      <c r="I283" s="2" t="s">
        <v>54</v>
      </c>
    </row>
    <row r="284" spans="1:9" ht="19.5" customHeight="1">
      <c r="A284" s="88"/>
      <c r="B284" s="24" t="s">
        <v>11</v>
      </c>
      <c r="C284" s="24">
        <v>2.3</v>
      </c>
      <c r="D284" s="89"/>
      <c r="E284" s="90"/>
      <c r="F284" s="25" t="s">
        <v>10</v>
      </c>
      <c r="G284" s="32">
        <f>161-43</f>
        <v>118</v>
      </c>
      <c r="H284" s="26">
        <f t="shared" si="4"/>
        <v>106.2</v>
      </c>
      <c r="I284" s="2" t="s">
        <v>54</v>
      </c>
    </row>
    <row r="285" spans="1:10" ht="19.5" customHeight="1">
      <c r="A285" s="88"/>
      <c r="B285" s="24" t="s">
        <v>8</v>
      </c>
      <c r="C285" s="24" t="s">
        <v>12</v>
      </c>
      <c r="D285" s="89" t="s">
        <v>66</v>
      </c>
      <c r="E285" s="90" t="s">
        <v>102</v>
      </c>
      <c r="F285" s="24" t="s">
        <v>21</v>
      </c>
      <c r="G285" s="32"/>
      <c r="H285" s="26">
        <f t="shared" si="4"/>
        <v>0</v>
      </c>
      <c r="I285" s="2" t="s">
        <v>100</v>
      </c>
      <c r="J285" s="1" t="s">
        <v>121</v>
      </c>
    </row>
    <row r="286" spans="1:9" ht="19.5" customHeight="1">
      <c r="A286" s="88"/>
      <c r="B286" s="24" t="s">
        <v>11</v>
      </c>
      <c r="C286" s="24">
        <v>2.3</v>
      </c>
      <c r="D286" s="89"/>
      <c r="E286" s="90"/>
      <c r="F286" s="28" t="s">
        <v>23</v>
      </c>
      <c r="G286" s="32">
        <f>47+44</f>
        <v>91</v>
      </c>
      <c r="H286" s="26">
        <f t="shared" si="4"/>
        <v>81.9</v>
      </c>
      <c r="I286" s="2" t="s">
        <v>100</v>
      </c>
    </row>
    <row r="287" spans="1:10" ht="19.5" customHeight="1">
      <c r="A287" s="88"/>
      <c r="B287" s="24" t="s">
        <v>8</v>
      </c>
      <c r="C287" s="24" t="s">
        <v>19</v>
      </c>
      <c r="D287" s="89" t="s">
        <v>18</v>
      </c>
      <c r="E287" s="90" t="s">
        <v>103</v>
      </c>
      <c r="F287" s="24" t="s">
        <v>21</v>
      </c>
      <c r="G287" s="26"/>
      <c r="H287" s="26">
        <f t="shared" si="4"/>
        <v>0</v>
      </c>
      <c r="I287" s="2" t="s">
        <v>100</v>
      </c>
      <c r="J287" s="1" t="s">
        <v>125</v>
      </c>
    </row>
    <row r="288" spans="1:9" ht="19.5" customHeight="1">
      <c r="A288" s="88"/>
      <c r="B288" s="24" t="s">
        <v>11</v>
      </c>
      <c r="C288" s="24" t="s">
        <v>22</v>
      </c>
      <c r="D288" s="89"/>
      <c r="E288" s="90"/>
      <c r="F288" s="28" t="s">
        <v>23</v>
      </c>
      <c r="G288" s="26">
        <f>44+42</f>
        <v>86</v>
      </c>
      <c r="H288" s="26">
        <f t="shared" si="4"/>
        <v>77.4</v>
      </c>
      <c r="I288" s="2" t="s">
        <v>100</v>
      </c>
    </row>
    <row r="289" spans="1:10" ht="19.5" customHeight="1">
      <c r="A289" s="88"/>
      <c r="B289" s="24" t="s">
        <v>8</v>
      </c>
      <c r="C289" s="24" t="s">
        <v>19</v>
      </c>
      <c r="D289" s="89" t="s">
        <v>20</v>
      </c>
      <c r="E289" s="90" t="s">
        <v>104</v>
      </c>
      <c r="F289" s="24" t="s">
        <v>21</v>
      </c>
      <c r="G289" s="26"/>
      <c r="H289" s="26">
        <f t="shared" si="4"/>
        <v>0</v>
      </c>
      <c r="I289" s="2" t="s">
        <v>100</v>
      </c>
      <c r="J289" s="1" t="s">
        <v>119</v>
      </c>
    </row>
    <row r="290" spans="1:9" ht="19.5" customHeight="1">
      <c r="A290" s="88"/>
      <c r="B290" s="24" t="s">
        <v>11</v>
      </c>
      <c r="C290" s="24" t="s">
        <v>22</v>
      </c>
      <c r="D290" s="89"/>
      <c r="E290" s="90"/>
      <c r="F290" s="28" t="s">
        <v>23</v>
      </c>
      <c r="G290" s="26">
        <f>42+41</f>
        <v>83</v>
      </c>
      <c r="H290" s="26">
        <f t="shared" si="4"/>
        <v>74.7</v>
      </c>
      <c r="I290" s="2" t="s">
        <v>100</v>
      </c>
    </row>
    <row r="291" spans="1:9" ht="19.5" customHeight="1">
      <c r="A291" s="88"/>
      <c r="B291" s="24" t="s">
        <v>8</v>
      </c>
      <c r="C291" s="24" t="s">
        <v>19</v>
      </c>
      <c r="D291" s="89" t="s">
        <v>24</v>
      </c>
      <c r="E291" s="90" t="s">
        <v>105</v>
      </c>
      <c r="F291" s="28" t="s">
        <v>23</v>
      </c>
      <c r="G291" s="26"/>
      <c r="H291" s="26">
        <f t="shared" si="4"/>
        <v>0</v>
      </c>
      <c r="I291" s="2" t="s">
        <v>100</v>
      </c>
    </row>
    <row r="292" spans="1:10" ht="19.5" customHeight="1">
      <c r="A292" s="88"/>
      <c r="B292" s="24" t="s">
        <v>11</v>
      </c>
      <c r="C292" s="24" t="s">
        <v>22</v>
      </c>
      <c r="D292" s="89"/>
      <c r="E292" s="90"/>
      <c r="F292" s="24" t="s">
        <v>21</v>
      </c>
      <c r="G292" s="26">
        <f>41+42</f>
        <v>83</v>
      </c>
      <c r="H292" s="26">
        <f t="shared" si="4"/>
        <v>74.7</v>
      </c>
      <c r="I292" s="2" t="s">
        <v>100</v>
      </c>
      <c r="J292" s="1" t="s">
        <v>119</v>
      </c>
    </row>
    <row r="293" spans="1:9" ht="19.5" customHeight="1">
      <c r="A293" s="88"/>
      <c r="B293" s="24" t="s">
        <v>8</v>
      </c>
      <c r="C293" s="24" t="s">
        <v>19</v>
      </c>
      <c r="D293" s="89" t="s">
        <v>26</v>
      </c>
      <c r="E293" s="90" t="s">
        <v>106</v>
      </c>
      <c r="F293" s="28" t="s">
        <v>23</v>
      </c>
      <c r="G293" s="26"/>
      <c r="H293" s="26">
        <f t="shared" si="4"/>
        <v>0</v>
      </c>
      <c r="I293" s="2" t="s">
        <v>100</v>
      </c>
    </row>
    <row r="294" spans="1:10" ht="19.5" customHeight="1">
      <c r="A294" s="88"/>
      <c r="B294" s="24" t="s">
        <v>11</v>
      </c>
      <c r="C294" s="24" t="s">
        <v>22</v>
      </c>
      <c r="D294" s="89"/>
      <c r="E294" s="90"/>
      <c r="F294" s="24" t="s">
        <v>21</v>
      </c>
      <c r="G294" s="26">
        <f>42+41</f>
        <v>83</v>
      </c>
      <c r="H294" s="26">
        <f t="shared" si="4"/>
        <v>74.7</v>
      </c>
      <c r="I294" s="2" t="s">
        <v>100</v>
      </c>
      <c r="J294" s="1" t="s">
        <v>124</v>
      </c>
    </row>
    <row r="295" spans="1:9" ht="19.5" customHeight="1">
      <c r="A295" s="88"/>
      <c r="B295" s="24" t="s">
        <v>8</v>
      </c>
      <c r="C295" s="24" t="s">
        <v>19</v>
      </c>
      <c r="D295" s="95" t="s">
        <v>27</v>
      </c>
      <c r="E295" s="90" t="s">
        <v>107</v>
      </c>
      <c r="F295" s="28" t="s">
        <v>23</v>
      </c>
      <c r="G295" s="26"/>
      <c r="H295" s="26">
        <f t="shared" si="4"/>
        <v>0</v>
      </c>
      <c r="I295" s="2" t="s">
        <v>100</v>
      </c>
    </row>
    <row r="296" spans="1:10" ht="19.5" customHeight="1">
      <c r="A296" s="88"/>
      <c r="B296" s="24" t="s">
        <v>11</v>
      </c>
      <c r="C296" s="24" t="s">
        <v>22</v>
      </c>
      <c r="D296" s="95"/>
      <c r="E296" s="90"/>
      <c r="F296" s="24" t="s">
        <v>21</v>
      </c>
      <c r="G296" s="26">
        <f>43+42</f>
        <v>85</v>
      </c>
      <c r="H296" s="26">
        <f t="shared" si="4"/>
        <v>76.5</v>
      </c>
      <c r="I296" s="2" t="s">
        <v>100</v>
      </c>
      <c r="J296" s="1" t="s">
        <v>120</v>
      </c>
    </row>
    <row r="297" spans="1:9" ht="19.5" customHeight="1">
      <c r="A297" s="88"/>
      <c r="B297" s="24" t="s">
        <v>31</v>
      </c>
      <c r="C297" s="24">
        <v>2.3</v>
      </c>
      <c r="D297" s="33" t="s">
        <v>9</v>
      </c>
      <c r="E297" s="30" t="s">
        <v>115</v>
      </c>
      <c r="F297" s="25" t="s">
        <v>10</v>
      </c>
      <c r="G297" s="26"/>
      <c r="H297" s="26">
        <f t="shared" si="4"/>
        <v>0</v>
      </c>
      <c r="I297" s="2" t="s">
        <v>100</v>
      </c>
    </row>
    <row r="298" spans="1:9" ht="19.5" customHeight="1">
      <c r="A298" s="88" t="s">
        <v>129</v>
      </c>
      <c r="B298" s="24" t="s">
        <v>32</v>
      </c>
      <c r="C298" s="24" t="s">
        <v>12</v>
      </c>
      <c r="D298" s="33" t="s">
        <v>9</v>
      </c>
      <c r="E298" s="30" t="s">
        <v>115</v>
      </c>
      <c r="F298" s="27" t="s">
        <v>13</v>
      </c>
      <c r="G298" s="26">
        <f>256+43+42</f>
        <v>341</v>
      </c>
      <c r="H298" s="26">
        <f t="shared" si="4"/>
        <v>306.90000000000003</v>
      </c>
      <c r="I298" s="2" t="s">
        <v>100</v>
      </c>
    </row>
    <row r="299" spans="1:9" ht="19.5" customHeight="1">
      <c r="A299" s="88"/>
      <c r="B299" s="24" t="s">
        <v>31</v>
      </c>
      <c r="C299" s="24">
        <v>2.3</v>
      </c>
      <c r="D299" s="89" t="s">
        <v>14</v>
      </c>
      <c r="E299" s="90" t="s">
        <v>191</v>
      </c>
      <c r="F299" s="25" t="s">
        <v>10</v>
      </c>
      <c r="G299" s="26"/>
      <c r="H299" s="26">
        <f t="shared" si="4"/>
        <v>0</v>
      </c>
      <c r="I299" s="2" t="s">
        <v>100</v>
      </c>
    </row>
    <row r="300" spans="1:9" ht="19.5" customHeight="1">
      <c r="A300" s="88"/>
      <c r="B300" s="24" t="s">
        <v>32</v>
      </c>
      <c r="C300" s="24" t="s">
        <v>12</v>
      </c>
      <c r="D300" s="89"/>
      <c r="E300" s="90"/>
      <c r="F300" s="27" t="s">
        <v>13</v>
      </c>
      <c r="G300" s="26">
        <f>41+42+42+41</f>
        <v>166</v>
      </c>
      <c r="H300" s="26">
        <f t="shared" si="4"/>
        <v>149.4</v>
      </c>
      <c r="I300" s="2" t="s">
        <v>100</v>
      </c>
    </row>
    <row r="301" spans="1:9" ht="19.5" customHeight="1">
      <c r="A301" s="88"/>
      <c r="B301" s="24" t="s">
        <v>31</v>
      </c>
      <c r="C301" s="24">
        <v>2.3</v>
      </c>
      <c r="D301" s="89" t="s">
        <v>15</v>
      </c>
      <c r="E301" s="90" t="s">
        <v>135</v>
      </c>
      <c r="F301" s="27" t="s">
        <v>13</v>
      </c>
      <c r="G301" s="29">
        <v>218</v>
      </c>
      <c r="H301" s="26">
        <f>G301*90%</f>
        <v>196.20000000000002</v>
      </c>
      <c r="I301" s="2" t="s">
        <v>92</v>
      </c>
    </row>
    <row r="302" spans="1:9" ht="19.5" customHeight="1">
      <c r="A302" s="88"/>
      <c r="B302" s="24" t="s">
        <v>32</v>
      </c>
      <c r="C302" s="24" t="s">
        <v>12</v>
      </c>
      <c r="D302" s="89"/>
      <c r="E302" s="90"/>
      <c r="F302" s="25" t="s">
        <v>10</v>
      </c>
      <c r="G302" s="29"/>
      <c r="H302" s="26">
        <f>G302*90%</f>
        <v>0</v>
      </c>
      <c r="I302" s="2" t="s">
        <v>92</v>
      </c>
    </row>
    <row r="303" spans="1:10" ht="19.5" customHeight="1">
      <c r="A303" s="88"/>
      <c r="B303" s="24" t="s">
        <v>31</v>
      </c>
      <c r="C303" s="24" t="s">
        <v>19</v>
      </c>
      <c r="D303" s="95" t="s">
        <v>17</v>
      </c>
      <c r="E303" s="90" t="s">
        <v>109</v>
      </c>
      <c r="F303" s="24" t="s">
        <v>21</v>
      </c>
      <c r="G303" s="32"/>
      <c r="H303" s="26">
        <f t="shared" si="4"/>
        <v>0</v>
      </c>
      <c r="I303" s="2" t="s">
        <v>101</v>
      </c>
      <c r="J303" s="1" t="s">
        <v>121</v>
      </c>
    </row>
    <row r="304" spans="1:9" ht="19.5" customHeight="1">
      <c r="A304" s="88"/>
      <c r="B304" s="24" t="s">
        <v>32</v>
      </c>
      <c r="C304" s="24" t="s">
        <v>22</v>
      </c>
      <c r="D304" s="95"/>
      <c r="E304" s="90"/>
      <c r="F304" s="28" t="s">
        <v>23</v>
      </c>
      <c r="G304" s="32">
        <f>42+40</f>
        <v>82</v>
      </c>
      <c r="H304" s="26">
        <f t="shared" si="4"/>
        <v>73.8</v>
      </c>
      <c r="I304" s="2" t="s">
        <v>101</v>
      </c>
    </row>
    <row r="305" spans="1:10" ht="19.5" customHeight="1">
      <c r="A305" s="88"/>
      <c r="B305" s="24" t="s">
        <v>31</v>
      </c>
      <c r="C305" s="24" t="s">
        <v>19</v>
      </c>
      <c r="D305" s="89" t="s">
        <v>18</v>
      </c>
      <c r="E305" s="90" t="s">
        <v>108</v>
      </c>
      <c r="F305" s="24" t="s">
        <v>21</v>
      </c>
      <c r="G305" s="26"/>
      <c r="H305" s="26">
        <f t="shared" si="4"/>
        <v>0</v>
      </c>
      <c r="I305" s="2" t="s">
        <v>101</v>
      </c>
      <c r="J305" s="1" t="s">
        <v>119</v>
      </c>
    </row>
    <row r="306" spans="1:9" ht="19.5" customHeight="1">
      <c r="A306" s="88"/>
      <c r="B306" s="24" t="s">
        <v>32</v>
      </c>
      <c r="C306" s="24" t="s">
        <v>22</v>
      </c>
      <c r="D306" s="89"/>
      <c r="E306" s="90"/>
      <c r="F306" s="28" t="s">
        <v>23</v>
      </c>
      <c r="G306" s="26">
        <f>42+44</f>
        <v>86</v>
      </c>
      <c r="H306" s="26">
        <f t="shared" si="4"/>
        <v>77.4</v>
      </c>
      <c r="I306" s="2" t="s">
        <v>101</v>
      </c>
    </row>
    <row r="307" spans="1:10" ht="19.5" customHeight="1">
      <c r="A307" s="88"/>
      <c r="B307" s="24" t="s">
        <v>31</v>
      </c>
      <c r="C307" s="24" t="s">
        <v>19</v>
      </c>
      <c r="D307" s="89" t="s">
        <v>20</v>
      </c>
      <c r="E307" s="90" t="s">
        <v>110</v>
      </c>
      <c r="F307" s="24" t="s">
        <v>21</v>
      </c>
      <c r="G307" s="26"/>
      <c r="H307" s="26">
        <f t="shared" si="4"/>
        <v>0</v>
      </c>
      <c r="I307" s="2" t="s">
        <v>101</v>
      </c>
      <c r="J307" s="1" t="s">
        <v>123</v>
      </c>
    </row>
    <row r="308" spans="1:9" ht="19.5" customHeight="1">
      <c r="A308" s="88"/>
      <c r="B308" s="24" t="s">
        <v>32</v>
      </c>
      <c r="C308" s="24" t="s">
        <v>22</v>
      </c>
      <c r="D308" s="89"/>
      <c r="E308" s="90"/>
      <c r="F308" s="28" t="s">
        <v>23</v>
      </c>
      <c r="G308" s="26">
        <f>41+40</f>
        <v>81</v>
      </c>
      <c r="H308" s="26">
        <f t="shared" si="4"/>
        <v>72.9</v>
      </c>
      <c r="I308" s="2" t="s">
        <v>101</v>
      </c>
    </row>
    <row r="309" spans="1:10" ht="19.5" customHeight="1">
      <c r="A309" s="88"/>
      <c r="B309" s="24" t="s">
        <v>31</v>
      </c>
      <c r="C309" s="24" t="s">
        <v>19</v>
      </c>
      <c r="D309" s="89" t="s">
        <v>24</v>
      </c>
      <c r="E309" s="90" t="s">
        <v>111</v>
      </c>
      <c r="F309" s="24" t="s">
        <v>21</v>
      </c>
      <c r="G309" s="26">
        <f>46+40</f>
        <v>86</v>
      </c>
      <c r="H309" s="26">
        <f t="shared" si="4"/>
        <v>77.4</v>
      </c>
      <c r="I309" s="2" t="s">
        <v>101</v>
      </c>
      <c r="J309" s="1" t="s">
        <v>118</v>
      </c>
    </row>
    <row r="310" spans="1:9" ht="19.5" customHeight="1">
      <c r="A310" s="88"/>
      <c r="B310" s="24" t="s">
        <v>32</v>
      </c>
      <c r="C310" s="24" t="s">
        <v>22</v>
      </c>
      <c r="D310" s="89"/>
      <c r="E310" s="90"/>
      <c r="F310" s="28" t="s">
        <v>23</v>
      </c>
      <c r="G310" s="26"/>
      <c r="H310" s="26">
        <f t="shared" si="4"/>
        <v>0</v>
      </c>
      <c r="I310" s="2" t="s">
        <v>101</v>
      </c>
    </row>
    <row r="311" spans="1:9" ht="19.5" customHeight="1">
      <c r="A311" s="88"/>
      <c r="B311" s="24" t="s">
        <v>31</v>
      </c>
      <c r="C311" s="24" t="s">
        <v>22</v>
      </c>
      <c r="D311" s="89" t="s">
        <v>25</v>
      </c>
      <c r="E311" s="90" t="s">
        <v>114</v>
      </c>
      <c r="F311" s="28" t="s">
        <v>23</v>
      </c>
      <c r="G311" s="26"/>
      <c r="H311" s="26">
        <f>G311*90%</f>
        <v>0</v>
      </c>
      <c r="I311" s="2" t="s">
        <v>101</v>
      </c>
    </row>
    <row r="312" spans="1:10" ht="19.5" customHeight="1">
      <c r="A312" s="88"/>
      <c r="B312" s="24" t="s">
        <v>32</v>
      </c>
      <c r="C312" s="24" t="s">
        <v>19</v>
      </c>
      <c r="D312" s="89"/>
      <c r="E312" s="90"/>
      <c r="F312" s="24" t="s">
        <v>21</v>
      </c>
      <c r="G312" s="26">
        <f>34+28</f>
        <v>62</v>
      </c>
      <c r="H312" s="26">
        <f>G312*90%</f>
        <v>55.800000000000004</v>
      </c>
      <c r="I312" s="2" t="s">
        <v>101</v>
      </c>
      <c r="J312" s="1" t="s">
        <v>125</v>
      </c>
    </row>
    <row r="313" spans="1:12" ht="19.5" customHeight="1">
      <c r="A313" s="88"/>
      <c r="B313" s="24" t="s">
        <v>31</v>
      </c>
      <c r="C313" s="24" t="s">
        <v>19</v>
      </c>
      <c r="D313" s="89" t="s">
        <v>26</v>
      </c>
      <c r="E313" s="90" t="s">
        <v>113</v>
      </c>
      <c r="F313" s="28" t="s">
        <v>23</v>
      </c>
      <c r="G313" s="26">
        <f>47+49</f>
        <v>96</v>
      </c>
      <c r="H313" s="26">
        <f t="shared" si="4"/>
        <v>86.4</v>
      </c>
      <c r="I313" s="2" t="s">
        <v>101</v>
      </c>
      <c r="L313" s="91"/>
    </row>
    <row r="314" spans="1:12" ht="19.5" customHeight="1">
      <c r="A314" s="88"/>
      <c r="B314" s="24" t="s">
        <v>32</v>
      </c>
      <c r="C314" s="24" t="s">
        <v>22</v>
      </c>
      <c r="D314" s="89"/>
      <c r="E314" s="90"/>
      <c r="F314" s="24" t="s">
        <v>21</v>
      </c>
      <c r="G314" s="26"/>
      <c r="H314" s="26">
        <f t="shared" si="4"/>
        <v>0</v>
      </c>
      <c r="I314" s="2" t="s">
        <v>101</v>
      </c>
      <c r="J314" s="1" t="s">
        <v>124</v>
      </c>
      <c r="L314" s="91"/>
    </row>
    <row r="315" spans="1:12" ht="19.5" customHeight="1">
      <c r="A315" s="88"/>
      <c r="B315" s="24" t="s">
        <v>31</v>
      </c>
      <c r="C315" s="24" t="s">
        <v>22</v>
      </c>
      <c r="D315" s="89" t="s">
        <v>27</v>
      </c>
      <c r="E315" s="90" t="s">
        <v>112</v>
      </c>
      <c r="F315" s="28" t="s">
        <v>23</v>
      </c>
      <c r="G315" s="26"/>
      <c r="H315" s="26">
        <f t="shared" si="4"/>
        <v>0</v>
      </c>
      <c r="I315" s="2" t="s">
        <v>101</v>
      </c>
      <c r="L315" s="91"/>
    </row>
    <row r="316" spans="1:12" ht="19.5" customHeight="1">
      <c r="A316" s="88"/>
      <c r="B316" s="24" t="s">
        <v>32</v>
      </c>
      <c r="C316" s="24" t="s">
        <v>19</v>
      </c>
      <c r="D316" s="89"/>
      <c r="E316" s="90"/>
      <c r="F316" s="24" t="s">
        <v>21</v>
      </c>
      <c r="G316" s="26">
        <f>57+35</f>
        <v>92</v>
      </c>
      <c r="H316" s="26">
        <f t="shared" si="4"/>
        <v>82.8</v>
      </c>
      <c r="I316" s="2" t="s">
        <v>101</v>
      </c>
      <c r="J316" s="1" t="s">
        <v>119</v>
      </c>
      <c r="L316" s="91"/>
    </row>
    <row r="317" spans="1:12" ht="19.5" customHeight="1">
      <c r="A317" s="88"/>
      <c r="B317" s="24" t="s">
        <v>31</v>
      </c>
      <c r="C317" s="24" t="s">
        <v>22</v>
      </c>
      <c r="D317" s="89" t="s">
        <v>28</v>
      </c>
      <c r="E317" s="90" t="s">
        <v>192</v>
      </c>
      <c r="F317" s="28" t="s">
        <v>23</v>
      </c>
      <c r="G317" s="26"/>
      <c r="H317" s="26">
        <f t="shared" si="4"/>
        <v>0</v>
      </c>
      <c r="I317" s="2" t="s">
        <v>101</v>
      </c>
      <c r="L317" s="91"/>
    </row>
    <row r="318" spans="1:12" ht="19.5" customHeight="1">
      <c r="A318" s="88"/>
      <c r="B318" s="24" t="s">
        <v>32</v>
      </c>
      <c r="C318" s="24" t="s">
        <v>19</v>
      </c>
      <c r="D318" s="89"/>
      <c r="E318" s="90"/>
      <c r="F318" s="24" t="s">
        <v>21</v>
      </c>
      <c r="G318" s="26">
        <f>42+39</f>
        <v>81</v>
      </c>
      <c r="H318" s="26">
        <f t="shared" si="4"/>
        <v>72.9</v>
      </c>
      <c r="I318" s="2" t="s">
        <v>101</v>
      </c>
      <c r="J318" s="1" t="s">
        <v>118</v>
      </c>
      <c r="L318" s="91"/>
    </row>
    <row r="319" spans="1:12" ht="16.5" thickBot="1">
      <c r="A319" s="92" t="s">
        <v>221</v>
      </c>
      <c r="B319" s="92"/>
      <c r="C319" s="92"/>
      <c r="D319" s="92"/>
      <c r="E319" s="92"/>
      <c r="F319" s="92"/>
      <c r="K319" s="10" t="s">
        <v>21</v>
      </c>
      <c r="L319" s="1">
        <f>COUNTIF($D$11:$G$318,K319)</f>
        <v>99</v>
      </c>
    </row>
    <row r="320" spans="1:12" ht="0.75" customHeight="1">
      <c r="A320" s="92"/>
      <c r="B320" s="92"/>
      <c r="C320" s="92"/>
      <c r="D320" s="92"/>
      <c r="E320" s="92"/>
      <c r="F320" s="92"/>
      <c r="K320" s="11" t="s">
        <v>23</v>
      </c>
      <c r="L320" s="1">
        <f>COUNTIF($D$11:$G$318,#REF!)</f>
        <v>0</v>
      </c>
    </row>
    <row r="321" spans="1:12" ht="6" customHeight="1">
      <c r="A321" s="93" t="s">
        <v>226</v>
      </c>
      <c r="B321" s="94"/>
      <c r="C321" s="94"/>
      <c r="D321" s="94"/>
      <c r="E321" s="94"/>
      <c r="F321" s="94"/>
      <c r="K321" s="12" t="s">
        <v>10</v>
      </c>
      <c r="L321" s="1">
        <f>COUNTIF($D$11:$G$318,K321)</f>
        <v>55</v>
      </c>
    </row>
    <row r="322" spans="1:12" ht="15.75">
      <c r="A322" s="94"/>
      <c r="B322" s="94"/>
      <c r="C322" s="94"/>
      <c r="D322" s="94"/>
      <c r="E322" s="94"/>
      <c r="F322" s="94"/>
      <c r="K322" s="13" t="s">
        <v>13</v>
      </c>
      <c r="L322" s="1">
        <f>COUNTIF($D$11:$G$318,K322)</f>
        <v>55</v>
      </c>
    </row>
    <row r="323" spans="1:12" ht="15.75">
      <c r="A323" s="94"/>
      <c r="B323" s="94"/>
      <c r="C323" s="94"/>
      <c r="D323" s="94"/>
      <c r="E323" s="94"/>
      <c r="F323" s="94"/>
      <c r="K323" s="1" t="s">
        <v>56</v>
      </c>
      <c r="L323" s="1">
        <v>14</v>
      </c>
    </row>
    <row r="324" spans="1:12" ht="15.75">
      <c r="A324" s="94"/>
      <c r="B324" s="94"/>
      <c r="C324" s="94"/>
      <c r="D324" s="94"/>
      <c r="E324" s="94"/>
      <c r="F324" s="94"/>
      <c r="K324" s="1" t="s">
        <v>57</v>
      </c>
      <c r="L324" s="1">
        <v>19</v>
      </c>
    </row>
    <row r="325" spans="1:12" ht="6" customHeight="1">
      <c r="A325" s="94"/>
      <c r="B325" s="94"/>
      <c r="C325" s="94"/>
      <c r="D325" s="94"/>
      <c r="E325" s="94"/>
      <c r="F325" s="94"/>
      <c r="K325" s="1" t="s">
        <v>80</v>
      </c>
      <c r="L325" s="1">
        <v>4</v>
      </c>
    </row>
    <row r="326" spans="1:12" ht="15.75">
      <c r="A326" s="15"/>
      <c r="B326" s="15"/>
      <c r="C326" s="15"/>
      <c r="D326" s="15"/>
      <c r="E326" s="15"/>
      <c r="F326" s="17" t="s">
        <v>222</v>
      </c>
      <c r="K326" s="1" t="s">
        <v>58</v>
      </c>
      <c r="L326" s="1">
        <v>16</v>
      </c>
    </row>
    <row r="327" spans="1:12" ht="15.75">
      <c r="A327" s="15"/>
      <c r="B327" s="15"/>
      <c r="C327" s="15"/>
      <c r="D327" s="15"/>
      <c r="E327" s="15"/>
      <c r="F327" s="17" t="s">
        <v>223</v>
      </c>
      <c r="K327" s="1" t="s">
        <v>71</v>
      </c>
      <c r="L327" s="1">
        <v>16</v>
      </c>
    </row>
    <row r="328" spans="1:12" ht="15.75">
      <c r="A328" s="15"/>
      <c r="B328" s="15"/>
      <c r="C328" s="15"/>
      <c r="D328" s="15"/>
      <c r="E328" s="15"/>
      <c r="F328" s="16"/>
      <c r="K328" s="1" t="s">
        <v>116</v>
      </c>
      <c r="L328" s="1">
        <v>7</v>
      </c>
    </row>
    <row r="329" spans="1:12" ht="15.75">
      <c r="A329" s="15"/>
      <c r="B329" s="15"/>
      <c r="C329" s="15"/>
      <c r="D329" s="15"/>
      <c r="E329" s="15"/>
      <c r="F329" s="16"/>
      <c r="K329" s="1" t="s">
        <v>59</v>
      </c>
      <c r="L329" s="1">
        <v>12</v>
      </c>
    </row>
    <row r="330" spans="1:12" ht="15.75">
      <c r="A330" s="15"/>
      <c r="B330" s="15"/>
      <c r="C330" s="15"/>
      <c r="D330" s="15"/>
      <c r="E330" s="15"/>
      <c r="F330" s="16"/>
      <c r="K330" s="1" t="s">
        <v>70</v>
      </c>
      <c r="L330" s="1">
        <v>10</v>
      </c>
    </row>
    <row r="331" spans="1:6" ht="15.75">
      <c r="A331" s="15"/>
      <c r="B331" s="15"/>
      <c r="C331" s="15"/>
      <c r="D331" s="15"/>
      <c r="E331" s="15"/>
      <c r="F331" s="16"/>
    </row>
    <row r="332" ht="15.75">
      <c r="F332" s="18" t="s">
        <v>224</v>
      </c>
    </row>
  </sheetData>
  <sheetProtection/>
  <mergeCells count="332">
    <mergeCell ref="A275:A297"/>
    <mergeCell ref="A298:A318"/>
    <mergeCell ref="H9:H10"/>
    <mergeCell ref="A71:A75"/>
    <mergeCell ref="A76:A113"/>
    <mergeCell ref="D113:D114"/>
    <mergeCell ref="A143:A149"/>
    <mergeCell ref="A150:A186"/>
    <mergeCell ref="A187:A210"/>
    <mergeCell ref="D9:D10"/>
    <mergeCell ref="F9:F10"/>
    <mergeCell ref="A1:D1"/>
    <mergeCell ref="E1:F1"/>
    <mergeCell ref="A2:D2"/>
    <mergeCell ref="E2:F2"/>
    <mergeCell ref="A4:F4"/>
    <mergeCell ref="A5:F5"/>
    <mergeCell ref="G9:G10"/>
    <mergeCell ref="D11:D12"/>
    <mergeCell ref="E11:E12"/>
    <mergeCell ref="D13:D14"/>
    <mergeCell ref="E13:E14"/>
    <mergeCell ref="A6:F6"/>
    <mergeCell ref="A7:F7"/>
    <mergeCell ref="A9:A10"/>
    <mergeCell ref="B9:B10"/>
    <mergeCell ref="C9:C10"/>
    <mergeCell ref="D15:D16"/>
    <mergeCell ref="E15:E16"/>
    <mergeCell ref="D17:D18"/>
    <mergeCell ref="E17:E18"/>
    <mergeCell ref="J17:J18"/>
    <mergeCell ref="D19:D20"/>
    <mergeCell ref="E19:E20"/>
    <mergeCell ref="D21:D22"/>
    <mergeCell ref="E21:E22"/>
    <mergeCell ref="D23:D24"/>
    <mergeCell ref="E23:E24"/>
    <mergeCell ref="D25:D26"/>
    <mergeCell ref="E25:E26"/>
    <mergeCell ref="D27:D28"/>
    <mergeCell ref="E27:E28"/>
    <mergeCell ref="D29:D30"/>
    <mergeCell ref="E29:E30"/>
    <mergeCell ref="D31:D32"/>
    <mergeCell ref="E31:E32"/>
    <mergeCell ref="D33:D34"/>
    <mergeCell ref="E33:E34"/>
    <mergeCell ref="D35:D36"/>
    <mergeCell ref="E35:E36"/>
    <mergeCell ref="D37:D38"/>
    <mergeCell ref="E37:E38"/>
    <mergeCell ref="D39:D40"/>
    <mergeCell ref="E39:E40"/>
    <mergeCell ref="D41:D42"/>
    <mergeCell ref="E41:E42"/>
    <mergeCell ref="D43:D44"/>
    <mergeCell ref="E43:E44"/>
    <mergeCell ref="D45:D46"/>
    <mergeCell ref="E45:E46"/>
    <mergeCell ref="D47:D48"/>
    <mergeCell ref="E47:E48"/>
    <mergeCell ref="D49:D50"/>
    <mergeCell ref="E49:E50"/>
    <mergeCell ref="D51:D52"/>
    <mergeCell ref="E51:E52"/>
    <mergeCell ref="D53:D54"/>
    <mergeCell ref="E53:E54"/>
    <mergeCell ref="D55:D56"/>
    <mergeCell ref="E55:E56"/>
    <mergeCell ref="D57:D58"/>
    <mergeCell ref="E57:E58"/>
    <mergeCell ref="D59:D60"/>
    <mergeCell ref="E59:E60"/>
    <mergeCell ref="D61:D62"/>
    <mergeCell ref="E61:E62"/>
    <mergeCell ref="D63:D64"/>
    <mergeCell ref="E63:E64"/>
    <mergeCell ref="D65:D66"/>
    <mergeCell ref="E65:E66"/>
    <mergeCell ref="D67:D68"/>
    <mergeCell ref="E67:E68"/>
    <mergeCell ref="D69:D70"/>
    <mergeCell ref="E69:E70"/>
    <mergeCell ref="D71:D72"/>
    <mergeCell ref="E71:E72"/>
    <mergeCell ref="D73:D74"/>
    <mergeCell ref="E73:E74"/>
    <mergeCell ref="D77:D78"/>
    <mergeCell ref="E77:E78"/>
    <mergeCell ref="D79:D80"/>
    <mergeCell ref="E79:E80"/>
    <mergeCell ref="D81:D82"/>
    <mergeCell ref="E81:E82"/>
    <mergeCell ref="D83:D84"/>
    <mergeCell ref="E83:E84"/>
    <mergeCell ref="D85:D86"/>
    <mergeCell ref="E85:E86"/>
    <mergeCell ref="D87:D88"/>
    <mergeCell ref="E87:E88"/>
    <mergeCell ref="D89:D90"/>
    <mergeCell ref="E89:E90"/>
    <mergeCell ref="D91:D92"/>
    <mergeCell ref="E91:E92"/>
    <mergeCell ref="D93:D94"/>
    <mergeCell ref="E93:E94"/>
    <mergeCell ref="D95:D96"/>
    <mergeCell ref="E95:E96"/>
    <mergeCell ref="D97:D98"/>
    <mergeCell ref="E97:E98"/>
    <mergeCell ref="E109:E110"/>
    <mergeCell ref="L98:L99"/>
    <mergeCell ref="D99:D100"/>
    <mergeCell ref="E99:E100"/>
    <mergeCell ref="D101:D102"/>
    <mergeCell ref="E101:E102"/>
    <mergeCell ref="D103:D104"/>
    <mergeCell ref="E103:E104"/>
    <mergeCell ref="D111:D112"/>
    <mergeCell ref="E111:E112"/>
    <mergeCell ref="E113:E114"/>
    <mergeCell ref="D115:D116"/>
    <mergeCell ref="E115:E116"/>
    <mergeCell ref="D105:D106"/>
    <mergeCell ref="E105:E106"/>
    <mergeCell ref="D107:D108"/>
    <mergeCell ref="E107:E108"/>
    <mergeCell ref="D109:D110"/>
    <mergeCell ref="D117:D118"/>
    <mergeCell ref="E117:E118"/>
    <mergeCell ref="D119:D120"/>
    <mergeCell ref="E119:E120"/>
    <mergeCell ref="D121:D122"/>
    <mergeCell ref="E121:E122"/>
    <mergeCell ref="D123:D124"/>
    <mergeCell ref="E123:E124"/>
    <mergeCell ref="D125:D126"/>
    <mergeCell ref="E125:E126"/>
    <mergeCell ref="D127:D128"/>
    <mergeCell ref="E127:E128"/>
    <mergeCell ref="D129:D130"/>
    <mergeCell ref="E129:E130"/>
    <mergeCell ref="D131:D132"/>
    <mergeCell ref="E131:E132"/>
    <mergeCell ref="D133:D134"/>
    <mergeCell ref="E133:E134"/>
    <mergeCell ref="D135:D136"/>
    <mergeCell ref="E135:E136"/>
    <mergeCell ref="D137:D138"/>
    <mergeCell ref="E137:E138"/>
    <mergeCell ref="D139:D140"/>
    <mergeCell ref="E139:E140"/>
    <mergeCell ref="D141:D142"/>
    <mergeCell ref="E141:E142"/>
    <mergeCell ref="D143:D144"/>
    <mergeCell ref="E143:E144"/>
    <mergeCell ref="D145:D146"/>
    <mergeCell ref="E145:E146"/>
    <mergeCell ref="D147:D148"/>
    <mergeCell ref="E147:E148"/>
    <mergeCell ref="D151:D152"/>
    <mergeCell ref="E151:E152"/>
    <mergeCell ref="D153:D154"/>
    <mergeCell ref="E153:E154"/>
    <mergeCell ref="D155:D156"/>
    <mergeCell ref="E155:E156"/>
    <mergeCell ref="D157:D158"/>
    <mergeCell ref="E157:E158"/>
    <mergeCell ref="D159:D160"/>
    <mergeCell ref="E159:E160"/>
    <mergeCell ref="D161:D162"/>
    <mergeCell ref="E161:E162"/>
    <mergeCell ref="D163:D164"/>
    <mergeCell ref="E163:E164"/>
    <mergeCell ref="D165:D166"/>
    <mergeCell ref="E165:E166"/>
    <mergeCell ref="D167:D168"/>
    <mergeCell ref="E167:E168"/>
    <mergeCell ref="D169:D170"/>
    <mergeCell ref="E169:E170"/>
    <mergeCell ref="D171:D172"/>
    <mergeCell ref="E171:E172"/>
    <mergeCell ref="D173:D174"/>
    <mergeCell ref="E173:E174"/>
    <mergeCell ref="D175:D176"/>
    <mergeCell ref="E175:E176"/>
    <mergeCell ref="D183:D184"/>
    <mergeCell ref="E183:E184"/>
    <mergeCell ref="D185:D186"/>
    <mergeCell ref="E185:E186"/>
    <mergeCell ref="D177:D178"/>
    <mergeCell ref="E177:E178"/>
    <mergeCell ref="D179:D180"/>
    <mergeCell ref="E179:E180"/>
    <mergeCell ref="D181:D182"/>
    <mergeCell ref="E181:E182"/>
    <mergeCell ref="D189:D190"/>
    <mergeCell ref="E189:E190"/>
    <mergeCell ref="D191:D192"/>
    <mergeCell ref="E191:E192"/>
    <mergeCell ref="D193:D194"/>
    <mergeCell ref="E193:E194"/>
    <mergeCell ref="D195:D196"/>
    <mergeCell ref="E195:E196"/>
    <mergeCell ref="D197:D198"/>
    <mergeCell ref="E197:E198"/>
    <mergeCell ref="D199:D200"/>
    <mergeCell ref="E199:E200"/>
    <mergeCell ref="D201:D202"/>
    <mergeCell ref="E201:E202"/>
    <mergeCell ref="D203:D204"/>
    <mergeCell ref="E203:E204"/>
    <mergeCell ref="D205:D206"/>
    <mergeCell ref="E205:E206"/>
    <mergeCell ref="D207:D208"/>
    <mergeCell ref="E207:E208"/>
    <mergeCell ref="D209:D210"/>
    <mergeCell ref="E209:E210"/>
    <mergeCell ref="D211:D212"/>
    <mergeCell ref="E211:E212"/>
    <mergeCell ref="D213:D214"/>
    <mergeCell ref="E213:E214"/>
    <mergeCell ref="D215:D216"/>
    <mergeCell ref="E215:E216"/>
    <mergeCell ref="D217:D218"/>
    <mergeCell ref="E217:E218"/>
    <mergeCell ref="D219:D220"/>
    <mergeCell ref="E219:E220"/>
    <mergeCell ref="D221:D222"/>
    <mergeCell ref="E221:E222"/>
    <mergeCell ref="D225:D226"/>
    <mergeCell ref="E225:E226"/>
    <mergeCell ref="D227:D228"/>
    <mergeCell ref="E227:E228"/>
    <mergeCell ref="D229:D230"/>
    <mergeCell ref="E229:E230"/>
    <mergeCell ref="D231:D232"/>
    <mergeCell ref="E231:E232"/>
    <mergeCell ref="D233:D234"/>
    <mergeCell ref="E233:E234"/>
    <mergeCell ref="D235:D236"/>
    <mergeCell ref="E235:E236"/>
    <mergeCell ref="D237:D238"/>
    <mergeCell ref="E237:E238"/>
    <mergeCell ref="E249:E250"/>
    <mergeCell ref="D239:D240"/>
    <mergeCell ref="E239:E240"/>
    <mergeCell ref="D241:D242"/>
    <mergeCell ref="E241:E242"/>
    <mergeCell ref="M241:M242"/>
    <mergeCell ref="D243:D244"/>
    <mergeCell ref="E243:E244"/>
    <mergeCell ref="E251:E252"/>
    <mergeCell ref="D253:D254"/>
    <mergeCell ref="E253:E254"/>
    <mergeCell ref="D263:D264"/>
    <mergeCell ref="E263:E264"/>
    <mergeCell ref="D245:D246"/>
    <mergeCell ref="E245:E246"/>
    <mergeCell ref="D247:D248"/>
    <mergeCell ref="E247:E248"/>
    <mergeCell ref="D249:D250"/>
    <mergeCell ref="E265:E266"/>
    <mergeCell ref="D255:D256"/>
    <mergeCell ref="E255:E256"/>
    <mergeCell ref="D257:D258"/>
    <mergeCell ref="E257:E258"/>
    <mergeCell ref="D259:D260"/>
    <mergeCell ref="E259:E260"/>
    <mergeCell ref="E277:E278"/>
    <mergeCell ref="D267:D268"/>
    <mergeCell ref="E267:E268"/>
    <mergeCell ref="D269:D270"/>
    <mergeCell ref="E269:E270"/>
    <mergeCell ref="D271:D272"/>
    <mergeCell ref="E271:E272"/>
    <mergeCell ref="E279:E280"/>
    <mergeCell ref="D281:D282"/>
    <mergeCell ref="E281:E282"/>
    <mergeCell ref="D283:D284"/>
    <mergeCell ref="E283:E284"/>
    <mergeCell ref="D273:D274"/>
    <mergeCell ref="E273:E274"/>
    <mergeCell ref="D275:D276"/>
    <mergeCell ref="E275:E276"/>
    <mergeCell ref="D277:D278"/>
    <mergeCell ref="E295:E296"/>
    <mergeCell ref="D285:D286"/>
    <mergeCell ref="E285:E286"/>
    <mergeCell ref="D287:D288"/>
    <mergeCell ref="E287:E288"/>
    <mergeCell ref="D289:D290"/>
    <mergeCell ref="E289:E290"/>
    <mergeCell ref="E299:E300"/>
    <mergeCell ref="D301:D302"/>
    <mergeCell ref="E301:E302"/>
    <mergeCell ref="D303:D304"/>
    <mergeCell ref="E303:E304"/>
    <mergeCell ref="D291:D292"/>
    <mergeCell ref="E291:E292"/>
    <mergeCell ref="D293:D294"/>
    <mergeCell ref="E293:E294"/>
    <mergeCell ref="D295:D296"/>
    <mergeCell ref="D315:D316"/>
    <mergeCell ref="E315:E316"/>
    <mergeCell ref="L315:L316"/>
    <mergeCell ref="D305:D306"/>
    <mergeCell ref="E305:E306"/>
    <mergeCell ref="D307:D308"/>
    <mergeCell ref="E307:E308"/>
    <mergeCell ref="D309:D310"/>
    <mergeCell ref="E309:E310"/>
    <mergeCell ref="A11:A40"/>
    <mergeCell ref="A41:A70"/>
    <mergeCell ref="A114:A142"/>
    <mergeCell ref="A211:A223"/>
    <mergeCell ref="A224:A260"/>
    <mergeCell ref="D311:D312"/>
    <mergeCell ref="D299:D300"/>
    <mergeCell ref="D279:D280"/>
    <mergeCell ref="D265:D266"/>
    <mergeCell ref="D251:D252"/>
    <mergeCell ref="A261:A274"/>
    <mergeCell ref="D317:D318"/>
    <mergeCell ref="E317:E318"/>
    <mergeCell ref="L317:L318"/>
    <mergeCell ref="A319:F320"/>
    <mergeCell ref="A321:F325"/>
    <mergeCell ref="E311:E312"/>
    <mergeCell ref="D313:D314"/>
    <mergeCell ref="E313:E314"/>
    <mergeCell ref="L313:L3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2"/>
  <sheetViews>
    <sheetView zoomScalePageLayoutView="0" workbookViewId="0" topLeftCell="A310">
      <selection activeCell="C327" sqref="C327"/>
    </sheetView>
  </sheetViews>
  <sheetFormatPr defaultColWidth="9.140625" defaultRowHeight="15"/>
  <cols>
    <col min="1" max="1" width="9.140625" style="1" customWidth="1"/>
    <col min="2" max="2" width="12.28125" style="1" customWidth="1"/>
    <col min="3" max="4" width="9.140625" style="1" customWidth="1"/>
    <col min="5" max="5" width="10.140625" style="1" customWidth="1"/>
    <col min="6" max="6" width="28.8515625" style="1" customWidth="1"/>
    <col min="7" max="9" width="9.140625" style="1" hidden="1" customWidth="1"/>
    <col min="10" max="10" width="10.57421875" style="1" customWidth="1"/>
    <col min="11" max="11" width="20.8515625" style="1" customWidth="1"/>
    <col min="12" max="13" width="9.140625" style="1" customWidth="1"/>
    <col min="14" max="16384" width="9.140625" style="1" customWidth="1"/>
  </cols>
  <sheetData>
    <row r="1" spans="1:6" s="14" customFormat="1" ht="15">
      <c r="A1" s="105" t="s">
        <v>216</v>
      </c>
      <c r="B1" s="105"/>
      <c r="C1" s="105"/>
      <c r="D1" s="105"/>
      <c r="E1" s="106" t="s">
        <v>218</v>
      </c>
      <c r="F1" s="106"/>
    </row>
    <row r="2" spans="1:6" s="14" customFormat="1" ht="15">
      <c r="A2" s="107" t="s">
        <v>217</v>
      </c>
      <c r="B2" s="107"/>
      <c r="C2" s="107"/>
      <c r="D2" s="107"/>
      <c r="E2" s="107" t="s">
        <v>219</v>
      </c>
      <c r="F2" s="107"/>
    </row>
    <row r="4" spans="1:6" ht="21.75">
      <c r="A4" s="108" t="s">
        <v>130</v>
      </c>
      <c r="B4" s="108"/>
      <c r="C4" s="108"/>
      <c r="D4" s="108"/>
      <c r="E4" s="108"/>
      <c r="F4" s="108"/>
    </row>
    <row r="5" spans="1:6" ht="16.5">
      <c r="A5" s="103" t="s">
        <v>133</v>
      </c>
      <c r="B5" s="103"/>
      <c r="C5" s="103"/>
      <c r="D5" s="103"/>
      <c r="E5" s="103"/>
      <c r="F5" s="103"/>
    </row>
    <row r="6" spans="1:6" ht="16.5">
      <c r="A6" s="103" t="s">
        <v>131</v>
      </c>
      <c r="B6" s="103"/>
      <c r="C6" s="103"/>
      <c r="D6" s="103"/>
      <c r="E6" s="103"/>
      <c r="F6" s="103"/>
    </row>
    <row r="7" spans="1:6" ht="15.75">
      <c r="A7" s="104" t="s">
        <v>132</v>
      </c>
      <c r="B7" s="104"/>
      <c r="C7" s="104"/>
      <c r="D7" s="104"/>
      <c r="E7" s="104"/>
      <c r="F7" s="104"/>
    </row>
    <row r="9" spans="1:10" ht="15.75">
      <c r="A9" s="95" t="s">
        <v>0</v>
      </c>
      <c r="B9" s="89" t="s">
        <v>1</v>
      </c>
      <c r="C9" s="89" t="s">
        <v>2</v>
      </c>
      <c r="D9" s="89" t="s">
        <v>3</v>
      </c>
      <c r="E9" s="23" t="s">
        <v>4</v>
      </c>
      <c r="F9" s="89" t="s">
        <v>6</v>
      </c>
      <c r="G9" s="95" t="s">
        <v>7</v>
      </c>
      <c r="H9" s="109" t="s">
        <v>138</v>
      </c>
      <c r="I9" s="2"/>
      <c r="J9" s="111" t="s">
        <v>227</v>
      </c>
    </row>
    <row r="10" spans="1:10" ht="15.75">
      <c r="A10" s="95"/>
      <c r="B10" s="89"/>
      <c r="C10" s="89"/>
      <c r="D10" s="89"/>
      <c r="E10" s="23" t="s">
        <v>5</v>
      </c>
      <c r="F10" s="89"/>
      <c r="G10" s="95"/>
      <c r="H10" s="110"/>
      <c r="I10" s="2"/>
      <c r="J10" s="112"/>
    </row>
    <row r="11" spans="1:10" ht="19.5" customHeight="1">
      <c r="A11" s="88" t="s">
        <v>126</v>
      </c>
      <c r="B11" s="24" t="s">
        <v>8</v>
      </c>
      <c r="C11" s="24">
        <v>2.3</v>
      </c>
      <c r="D11" s="89" t="s">
        <v>9</v>
      </c>
      <c r="E11" s="90" t="s">
        <v>60</v>
      </c>
      <c r="F11" s="25" t="s">
        <v>10</v>
      </c>
      <c r="G11" s="26"/>
      <c r="H11" s="26"/>
      <c r="I11" s="2" t="s">
        <v>53</v>
      </c>
      <c r="J11" s="34"/>
    </row>
    <row r="12" spans="1:10" ht="19.5" customHeight="1">
      <c r="A12" s="88"/>
      <c r="B12" s="24" t="s">
        <v>11</v>
      </c>
      <c r="C12" s="24" t="s">
        <v>12</v>
      </c>
      <c r="D12" s="89"/>
      <c r="E12" s="90"/>
      <c r="F12" s="27" t="s">
        <v>13</v>
      </c>
      <c r="G12" s="26">
        <v>323</v>
      </c>
      <c r="H12" s="26">
        <f>G12*90%</f>
        <v>290.7</v>
      </c>
      <c r="I12" s="2" t="s">
        <v>53</v>
      </c>
      <c r="J12" s="34"/>
    </row>
    <row r="13" spans="1:10" ht="19.5" customHeight="1">
      <c r="A13" s="88"/>
      <c r="B13" s="24" t="s">
        <v>8</v>
      </c>
      <c r="C13" s="24">
        <v>2.3</v>
      </c>
      <c r="D13" s="89" t="s">
        <v>14</v>
      </c>
      <c r="E13" s="100" t="s">
        <v>55</v>
      </c>
      <c r="F13" s="25" t="s">
        <v>10</v>
      </c>
      <c r="G13" s="26"/>
      <c r="H13" s="26">
        <f aca="true" t="shared" si="0" ref="H13:H76">G13*90%</f>
        <v>0</v>
      </c>
      <c r="I13" s="2" t="s">
        <v>54</v>
      </c>
      <c r="J13" s="34"/>
    </row>
    <row r="14" spans="1:10" ht="19.5" customHeight="1">
      <c r="A14" s="88"/>
      <c r="B14" s="24" t="s">
        <v>11</v>
      </c>
      <c r="C14" s="24" t="s">
        <v>12</v>
      </c>
      <c r="D14" s="89"/>
      <c r="E14" s="100"/>
      <c r="F14" s="27" t="s">
        <v>13</v>
      </c>
      <c r="G14" s="26">
        <f>176</f>
        <v>176</v>
      </c>
      <c r="H14" s="26">
        <f t="shared" si="0"/>
        <v>158.4</v>
      </c>
      <c r="I14" s="2" t="s">
        <v>54</v>
      </c>
      <c r="J14" s="34"/>
    </row>
    <row r="15" spans="1:10" ht="19.5" customHeight="1">
      <c r="A15" s="88"/>
      <c r="B15" s="24" t="s">
        <v>8</v>
      </c>
      <c r="C15" s="24">
        <v>2.3</v>
      </c>
      <c r="D15" s="95" t="s">
        <v>15</v>
      </c>
      <c r="E15" s="90" t="s">
        <v>65</v>
      </c>
      <c r="F15" s="25" t="s">
        <v>10</v>
      </c>
      <c r="G15" s="26"/>
      <c r="H15" s="26">
        <f>G15*90%</f>
        <v>0</v>
      </c>
      <c r="I15" s="2" t="s">
        <v>54</v>
      </c>
      <c r="J15" s="34"/>
    </row>
    <row r="16" spans="1:10" ht="19.5" customHeight="1">
      <c r="A16" s="88"/>
      <c r="B16" s="24" t="s">
        <v>11</v>
      </c>
      <c r="C16" s="24" t="s">
        <v>12</v>
      </c>
      <c r="D16" s="95"/>
      <c r="E16" s="90"/>
      <c r="F16" s="27" t="s">
        <v>13</v>
      </c>
      <c r="G16" s="26">
        <f>148</f>
        <v>148</v>
      </c>
      <c r="H16" s="26">
        <f t="shared" si="0"/>
        <v>133.20000000000002</v>
      </c>
      <c r="I16" s="2" t="s">
        <v>54</v>
      </c>
      <c r="J16" s="34"/>
    </row>
    <row r="17" spans="1:10" ht="19.5" customHeight="1">
      <c r="A17" s="88"/>
      <c r="B17" s="24" t="s">
        <v>8</v>
      </c>
      <c r="C17" s="24" t="s">
        <v>12</v>
      </c>
      <c r="D17" s="89" t="s">
        <v>16</v>
      </c>
      <c r="E17" s="90" t="s">
        <v>171</v>
      </c>
      <c r="F17" s="27" t="s">
        <v>13</v>
      </c>
      <c r="G17" s="26"/>
      <c r="H17" s="26">
        <f>G17*90%</f>
        <v>0</v>
      </c>
      <c r="I17" s="2" t="s">
        <v>53</v>
      </c>
      <c r="J17" s="90"/>
    </row>
    <row r="18" spans="1:10" ht="19.5" customHeight="1">
      <c r="A18" s="88"/>
      <c r="B18" s="24" t="s">
        <v>11</v>
      </c>
      <c r="C18" s="24">
        <v>2.3</v>
      </c>
      <c r="D18" s="89"/>
      <c r="E18" s="90"/>
      <c r="F18" s="25" t="s">
        <v>10</v>
      </c>
      <c r="G18" s="26">
        <f>48+47+50</f>
        <v>145</v>
      </c>
      <c r="H18" s="26">
        <f t="shared" si="0"/>
        <v>130.5</v>
      </c>
      <c r="I18" s="2" t="s">
        <v>53</v>
      </c>
      <c r="J18" s="90"/>
    </row>
    <row r="19" spans="1:10" ht="19.5" customHeight="1">
      <c r="A19" s="88"/>
      <c r="B19" s="24" t="s">
        <v>8</v>
      </c>
      <c r="C19" s="24" t="s">
        <v>12</v>
      </c>
      <c r="D19" s="89" t="s">
        <v>17</v>
      </c>
      <c r="E19" s="90" t="s">
        <v>40</v>
      </c>
      <c r="F19" s="27" t="s">
        <v>13</v>
      </c>
      <c r="G19" s="26"/>
      <c r="H19" s="26">
        <f t="shared" si="0"/>
        <v>0</v>
      </c>
      <c r="I19" s="2" t="s">
        <v>54</v>
      </c>
      <c r="J19" s="34"/>
    </row>
    <row r="20" spans="1:10" ht="19.5" customHeight="1">
      <c r="A20" s="88"/>
      <c r="B20" s="24" t="s">
        <v>11</v>
      </c>
      <c r="C20" s="24">
        <v>2.3</v>
      </c>
      <c r="D20" s="89"/>
      <c r="E20" s="90"/>
      <c r="F20" s="25" t="s">
        <v>10</v>
      </c>
      <c r="G20" s="26">
        <v>123</v>
      </c>
      <c r="H20" s="26">
        <f t="shared" si="0"/>
        <v>110.7</v>
      </c>
      <c r="I20" s="2" t="s">
        <v>54</v>
      </c>
      <c r="J20" s="34"/>
    </row>
    <row r="21" spans="1:10" ht="19.5" customHeight="1">
      <c r="A21" s="88"/>
      <c r="B21" s="24" t="s">
        <v>8</v>
      </c>
      <c r="C21" s="24" t="s">
        <v>12</v>
      </c>
      <c r="D21" s="95" t="s">
        <v>18</v>
      </c>
      <c r="E21" s="90" t="s">
        <v>41</v>
      </c>
      <c r="F21" s="27" t="s">
        <v>13</v>
      </c>
      <c r="G21" s="26"/>
      <c r="H21" s="26">
        <f t="shared" si="0"/>
        <v>0</v>
      </c>
      <c r="I21" s="2" t="s">
        <v>54</v>
      </c>
      <c r="J21" s="34"/>
    </row>
    <row r="22" spans="1:10" ht="19.5" customHeight="1">
      <c r="A22" s="88"/>
      <c r="B22" s="24" t="s">
        <v>11</v>
      </c>
      <c r="C22" s="24">
        <v>2.3</v>
      </c>
      <c r="D22" s="95"/>
      <c r="E22" s="90"/>
      <c r="F22" s="25" t="s">
        <v>10</v>
      </c>
      <c r="G22" s="26">
        <v>140</v>
      </c>
      <c r="H22" s="26">
        <f t="shared" si="0"/>
        <v>126</v>
      </c>
      <c r="I22" s="2" t="s">
        <v>54</v>
      </c>
      <c r="J22" s="34"/>
    </row>
    <row r="23" spans="1:10" ht="19.5" customHeight="1">
      <c r="A23" s="88"/>
      <c r="B23" s="24" t="s">
        <v>8</v>
      </c>
      <c r="C23" s="24" t="s">
        <v>19</v>
      </c>
      <c r="D23" s="89" t="s">
        <v>20</v>
      </c>
      <c r="E23" s="90" t="s">
        <v>140</v>
      </c>
      <c r="F23" s="24" t="s">
        <v>21</v>
      </c>
      <c r="G23" s="26"/>
      <c r="H23" s="26">
        <f t="shared" si="0"/>
        <v>0</v>
      </c>
      <c r="I23" s="2" t="s">
        <v>54</v>
      </c>
      <c r="J23" s="34" t="s">
        <v>118</v>
      </c>
    </row>
    <row r="24" spans="1:10" ht="19.5" customHeight="1">
      <c r="A24" s="88"/>
      <c r="B24" s="24" t="s">
        <v>11</v>
      </c>
      <c r="C24" s="24" t="s">
        <v>22</v>
      </c>
      <c r="D24" s="89"/>
      <c r="E24" s="90"/>
      <c r="F24" s="28" t="s">
        <v>23</v>
      </c>
      <c r="G24" s="26">
        <f>38+43</f>
        <v>81</v>
      </c>
      <c r="H24" s="26">
        <f t="shared" si="0"/>
        <v>72.9</v>
      </c>
      <c r="I24" s="2" t="s">
        <v>54</v>
      </c>
      <c r="J24" s="34"/>
    </row>
    <row r="25" spans="1:10" ht="19.5" customHeight="1">
      <c r="A25" s="88"/>
      <c r="B25" s="24" t="s">
        <v>8</v>
      </c>
      <c r="C25" s="24" t="s">
        <v>19</v>
      </c>
      <c r="D25" s="89" t="s">
        <v>24</v>
      </c>
      <c r="E25" s="90" t="s">
        <v>141</v>
      </c>
      <c r="F25" s="24" t="s">
        <v>21</v>
      </c>
      <c r="G25" s="26"/>
      <c r="H25" s="26">
        <f t="shared" si="0"/>
        <v>0</v>
      </c>
      <c r="I25" s="2" t="s">
        <v>54</v>
      </c>
      <c r="J25" s="34" t="s">
        <v>119</v>
      </c>
    </row>
    <row r="26" spans="1:10" ht="19.5" customHeight="1">
      <c r="A26" s="88"/>
      <c r="B26" s="24" t="s">
        <v>11</v>
      </c>
      <c r="C26" s="24" t="s">
        <v>22</v>
      </c>
      <c r="D26" s="89"/>
      <c r="E26" s="90"/>
      <c r="F26" s="28" t="s">
        <v>23</v>
      </c>
      <c r="G26" s="26">
        <f>40+40</f>
        <v>80</v>
      </c>
      <c r="H26" s="26">
        <f t="shared" si="0"/>
        <v>72</v>
      </c>
      <c r="I26" s="2" t="s">
        <v>54</v>
      </c>
      <c r="J26" s="34"/>
    </row>
    <row r="27" spans="1:10" ht="19.5" customHeight="1">
      <c r="A27" s="88"/>
      <c r="B27" s="24" t="s">
        <v>8</v>
      </c>
      <c r="C27" s="24" t="s">
        <v>19</v>
      </c>
      <c r="D27" s="89" t="s">
        <v>34</v>
      </c>
      <c r="E27" s="90" t="s">
        <v>142</v>
      </c>
      <c r="F27" s="24" t="s">
        <v>21</v>
      </c>
      <c r="G27" s="26"/>
      <c r="H27" s="26">
        <f t="shared" si="0"/>
        <v>0</v>
      </c>
      <c r="I27" s="2" t="s">
        <v>53</v>
      </c>
      <c r="J27" s="34" t="s">
        <v>122</v>
      </c>
    </row>
    <row r="28" spans="1:10" ht="19.5" customHeight="1">
      <c r="A28" s="88"/>
      <c r="B28" s="24" t="s">
        <v>11</v>
      </c>
      <c r="C28" s="24" t="s">
        <v>22</v>
      </c>
      <c r="D28" s="89"/>
      <c r="E28" s="90"/>
      <c r="F28" s="28" t="s">
        <v>23</v>
      </c>
      <c r="G28" s="26">
        <f>52+55</f>
        <v>107</v>
      </c>
      <c r="H28" s="26">
        <f t="shared" si="0"/>
        <v>96.3</v>
      </c>
      <c r="I28" s="2" t="s">
        <v>53</v>
      </c>
      <c r="J28" s="34"/>
    </row>
    <row r="29" spans="1:10" ht="19.5" customHeight="1">
      <c r="A29" s="88"/>
      <c r="B29" s="24" t="s">
        <v>8</v>
      </c>
      <c r="C29" s="24" t="s">
        <v>19</v>
      </c>
      <c r="D29" s="89" t="s">
        <v>26</v>
      </c>
      <c r="E29" s="90" t="s">
        <v>143</v>
      </c>
      <c r="F29" s="24" t="s">
        <v>21</v>
      </c>
      <c r="G29" s="26"/>
      <c r="H29" s="26">
        <f t="shared" si="0"/>
        <v>0</v>
      </c>
      <c r="I29" s="2" t="s">
        <v>53</v>
      </c>
      <c r="J29" s="34" t="s">
        <v>123</v>
      </c>
    </row>
    <row r="30" spans="1:10" ht="19.5" customHeight="1">
      <c r="A30" s="88"/>
      <c r="B30" s="24" t="s">
        <v>11</v>
      </c>
      <c r="C30" s="24" t="s">
        <v>22</v>
      </c>
      <c r="D30" s="89"/>
      <c r="E30" s="90"/>
      <c r="F30" s="28" t="s">
        <v>23</v>
      </c>
      <c r="G30" s="26">
        <f>49+49+48</f>
        <v>146</v>
      </c>
      <c r="H30" s="26">
        <f t="shared" si="0"/>
        <v>131.4</v>
      </c>
      <c r="I30" s="2" t="s">
        <v>53</v>
      </c>
      <c r="J30" s="34"/>
    </row>
    <row r="31" spans="1:10" ht="19.5" customHeight="1">
      <c r="A31" s="88"/>
      <c r="B31" s="24" t="s">
        <v>8</v>
      </c>
      <c r="C31" s="24" t="s">
        <v>22</v>
      </c>
      <c r="D31" s="89" t="s">
        <v>27</v>
      </c>
      <c r="E31" s="90" t="s">
        <v>144</v>
      </c>
      <c r="F31" s="28" t="s">
        <v>23</v>
      </c>
      <c r="G31" s="26"/>
      <c r="H31" s="26">
        <f t="shared" si="0"/>
        <v>0</v>
      </c>
      <c r="I31" s="2" t="s">
        <v>53</v>
      </c>
      <c r="J31" s="34"/>
    </row>
    <row r="32" spans="1:10" ht="19.5" customHeight="1">
      <c r="A32" s="88"/>
      <c r="B32" s="24" t="s">
        <v>11</v>
      </c>
      <c r="C32" s="24" t="s">
        <v>19</v>
      </c>
      <c r="D32" s="89"/>
      <c r="E32" s="90"/>
      <c r="F32" s="24" t="s">
        <v>21</v>
      </c>
      <c r="G32" s="26">
        <f>46+56</f>
        <v>102</v>
      </c>
      <c r="H32" s="26">
        <f t="shared" si="0"/>
        <v>91.8</v>
      </c>
      <c r="I32" s="2" t="s">
        <v>53</v>
      </c>
      <c r="J32" s="34" t="s">
        <v>122</v>
      </c>
    </row>
    <row r="33" spans="1:10" ht="19.5" customHeight="1">
      <c r="A33" s="88"/>
      <c r="B33" s="24" t="s">
        <v>8</v>
      </c>
      <c r="C33" s="24" t="s">
        <v>22</v>
      </c>
      <c r="D33" s="89" t="s">
        <v>28</v>
      </c>
      <c r="E33" s="90" t="s">
        <v>194</v>
      </c>
      <c r="F33" s="28" t="s">
        <v>23</v>
      </c>
      <c r="G33" s="26"/>
      <c r="H33" s="26">
        <f t="shared" si="0"/>
        <v>0</v>
      </c>
      <c r="I33" s="2" t="s">
        <v>53</v>
      </c>
      <c r="J33" s="34"/>
    </row>
    <row r="34" spans="1:10" ht="19.5" customHeight="1">
      <c r="A34" s="88"/>
      <c r="B34" s="24" t="s">
        <v>11</v>
      </c>
      <c r="C34" s="24" t="s">
        <v>19</v>
      </c>
      <c r="D34" s="89"/>
      <c r="E34" s="90"/>
      <c r="F34" s="24" t="s">
        <v>21</v>
      </c>
      <c r="G34" s="26">
        <f>43+41+42</f>
        <v>126</v>
      </c>
      <c r="H34" s="26">
        <f t="shared" si="0"/>
        <v>113.4</v>
      </c>
      <c r="I34" s="2" t="s">
        <v>53</v>
      </c>
      <c r="J34" s="34" t="s">
        <v>123</v>
      </c>
    </row>
    <row r="35" spans="1:10" ht="19.5" customHeight="1">
      <c r="A35" s="88"/>
      <c r="B35" s="24" t="s">
        <v>8</v>
      </c>
      <c r="C35" s="24" t="s">
        <v>22</v>
      </c>
      <c r="D35" s="95" t="s">
        <v>29</v>
      </c>
      <c r="E35" s="90" t="s">
        <v>193</v>
      </c>
      <c r="F35" s="28" t="s">
        <v>23</v>
      </c>
      <c r="G35" s="26"/>
      <c r="H35" s="26">
        <f t="shared" si="0"/>
        <v>0</v>
      </c>
      <c r="I35" s="2" t="s">
        <v>53</v>
      </c>
      <c r="J35" s="34"/>
    </row>
    <row r="36" spans="1:10" ht="19.5" customHeight="1">
      <c r="A36" s="88"/>
      <c r="B36" s="24" t="s">
        <v>11</v>
      </c>
      <c r="C36" s="24" t="s">
        <v>19</v>
      </c>
      <c r="D36" s="95"/>
      <c r="E36" s="90"/>
      <c r="F36" s="24" t="s">
        <v>21</v>
      </c>
      <c r="G36" s="26">
        <f>43+42+39</f>
        <v>124</v>
      </c>
      <c r="H36" s="26">
        <f t="shared" si="0"/>
        <v>111.60000000000001</v>
      </c>
      <c r="I36" s="2" t="s">
        <v>53</v>
      </c>
      <c r="J36" s="34" t="s">
        <v>119</v>
      </c>
    </row>
    <row r="37" spans="1:10" ht="19.5" customHeight="1">
      <c r="A37" s="88"/>
      <c r="B37" s="24" t="s">
        <v>8</v>
      </c>
      <c r="C37" s="24" t="s">
        <v>22</v>
      </c>
      <c r="D37" s="89" t="s">
        <v>30</v>
      </c>
      <c r="E37" s="90" t="s">
        <v>195</v>
      </c>
      <c r="F37" s="28" t="s">
        <v>23</v>
      </c>
      <c r="G37" s="26"/>
      <c r="H37" s="26">
        <f t="shared" si="0"/>
        <v>0</v>
      </c>
      <c r="I37" s="2" t="s">
        <v>53</v>
      </c>
      <c r="J37" s="34"/>
    </row>
    <row r="38" spans="1:10" ht="19.5" customHeight="1">
      <c r="A38" s="88"/>
      <c r="B38" s="24" t="s">
        <v>11</v>
      </c>
      <c r="C38" s="24" t="s">
        <v>19</v>
      </c>
      <c r="D38" s="89"/>
      <c r="E38" s="90"/>
      <c r="F38" s="24" t="s">
        <v>21</v>
      </c>
      <c r="G38" s="26">
        <f>41+41+43</f>
        <v>125</v>
      </c>
      <c r="H38" s="26">
        <f t="shared" si="0"/>
        <v>112.5</v>
      </c>
      <c r="I38" s="2" t="s">
        <v>53</v>
      </c>
      <c r="J38" s="34" t="s">
        <v>118</v>
      </c>
    </row>
    <row r="39" spans="1:10" ht="19.5" customHeight="1">
      <c r="A39" s="88"/>
      <c r="B39" s="24" t="s">
        <v>31</v>
      </c>
      <c r="C39" s="24">
        <v>2.3</v>
      </c>
      <c r="D39" s="89" t="s">
        <v>9</v>
      </c>
      <c r="E39" s="90" t="s">
        <v>145</v>
      </c>
      <c r="F39" s="25" t="s">
        <v>10</v>
      </c>
      <c r="G39" s="26"/>
      <c r="H39" s="26">
        <f t="shared" si="0"/>
        <v>0</v>
      </c>
      <c r="I39" s="2" t="s">
        <v>53</v>
      </c>
      <c r="J39" s="34"/>
    </row>
    <row r="40" spans="1:10" ht="19.5" customHeight="1">
      <c r="A40" s="88"/>
      <c r="B40" s="24" t="s">
        <v>32</v>
      </c>
      <c r="C40" s="24" t="s">
        <v>12</v>
      </c>
      <c r="D40" s="89"/>
      <c r="E40" s="90"/>
      <c r="F40" s="27" t="s">
        <v>13</v>
      </c>
      <c r="G40" s="26">
        <f>375+49</f>
        <v>424</v>
      </c>
      <c r="H40" s="26">
        <f t="shared" si="0"/>
        <v>381.6</v>
      </c>
      <c r="I40" s="2" t="s">
        <v>53</v>
      </c>
      <c r="J40" s="34"/>
    </row>
    <row r="41" spans="1:10" ht="19.5" customHeight="1">
      <c r="A41" s="88" t="s">
        <v>126</v>
      </c>
      <c r="B41" s="24" t="s">
        <v>31</v>
      </c>
      <c r="C41" s="24">
        <v>2.3</v>
      </c>
      <c r="D41" s="89" t="s">
        <v>14</v>
      </c>
      <c r="E41" s="90" t="s">
        <v>173</v>
      </c>
      <c r="F41" s="25" t="s">
        <v>10</v>
      </c>
      <c r="G41" s="26"/>
      <c r="H41" s="26">
        <f t="shared" si="0"/>
        <v>0</v>
      </c>
      <c r="I41" s="2" t="s">
        <v>53</v>
      </c>
      <c r="J41" s="34"/>
    </row>
    <row r="42" spans="1:10" ht="19.5" customHeight="1">
      <c r="A42" s="88"/>
      <c r="B42" s="24" t="s">
        <v>32</v>
      </c>
      <c r="C42" s="24" t="s">
        <v>12</v>
      </c>
      <c r="D42" s="89"/>
      <c r="E42" s="90"/>
      <c r="F42" s="27" t="s">
        <v>13</v>
      </c>
      <c r="G42" s="26">
        <f>49+48+46+56</f>
        <v>199</v>
      </c>
      <c r="H42" s="26">
        <f t="shared" si="0"/>
        <v>179.1</v>
      </c>
      <c r="I42" s="2" t="s">
        <v>53</v>
      </c>
      <c r="J42" s="34"/>
    </row>
    <row r="43" spans="1:10" ht="19.5" customHeight="1">
      <c r="A43" s="88"/>
      <c r="B43" s="24" t="s">
        <v>31</v>
      </c>
      <c r="C43" s="24">
        <v>2.3</v>
      </c>
      <c r="D43" s="89" t="s">
        <v>15</v>
      </c>
      <c r="E43" s="90" t="s">
        <v>35</v>
      </c>
      <c r="F43" s="25" t="s">
        <v>10</v>
      </c>
      <c r="G43" s="26"/>
      <c r="H43" s="26">
        <f t="shared" si="0"/>
        <v>0</v>
      </c>
      <c r="I43" s="2" t="s">
        <v>62</v>
      </c>
      <c r="J43" s="34"/>
    </row>
    <row r="44" spans="1:10" ht="19.5" customHeight="1">
      <c r="A44" s="88"/>
      <c r="B44" s="24" t="s">
        <v>32</v>
      </c>
      <c r="C44" s="24" t="s">
        <v>12</v>
      </c>
      <c r="D44" s="89"/>
      <c r="E44" s="90"/>
      <c r="F44" s="27" t="s">
        <v>13</v>
      </c>
      <c r="G44" s="26">
        <v>195</v>
      </c>
      <c r="H44" s="26">
        <f t="shared" si="0"/>
        <v>175.5</v>
      </c>
      <c r="I44" s="2" t="s">
        <v>62</v>
      </c>
      <c r="J44" s="34"/>
    </row>
    <row r="45" spans="1:10" ht="19.5" customHeight="1">
      <c r="A45" s="88"/>
      <c r="B45" s="24" t="s">
        <v>31</v>
      </c>
      <c r="C45" s="24" t="s">
        <v>12</v>
      </c>
      <c r="D45" s="89" t="s">
        <v>16</v>
      </c>
      <c r="E45" s="90" t="s">
        <v>142</v>
      </c>
      <c r="F45" s="27" t="s">
        <v>13</v>
      </c>
      <c r="G45" s="26"/>
      <c r="H45" s="26">
        <f t="shared" si="0"/>
        <v>0</v>
      </c>
      <c r="I45" s="2" t="s">
        <v>53</v>
      </c>
      <c r="J45" s="34"/>
    </row>
    <row r="46" spans="1:10" ht="19.5" customHeight="1">
      <c r="A46" s="88"/>
      <c r="B46" s="24" t="s">
        <v>32</v>
      </c>
      <c r="C46" s="24">
        <v>2.3</v>
      </c>
      <c r="D46" s="89"/>
      <c r="E46" s="90"/>
      <c r="F46" s="25" t="s">
        <v>10</v>
      </c>
      <c r="G46" s="26">
        <v>107</v>
      </c>
      <c r="H46" s="26">
        <f t="shared" si="0"/>
        <v>96.3</v>
      </c>
      <c r="I46" s="2" t="s">
        <v>53</v>
      </c>
      <c r="J46" s="34"/>
    </row>
    <row r="47" spans="1:10" ht="19.5" customHeight="1">
      <c r="A47" s="88"/>
      <c r="B47" s="24" t="s">
        <v>31</v>
      </c>
      <c r="C47" s="24" t="s">
        <v>12</v>
      </c>
      <c r="D47" s="89" t="s">
        <v>17</v>
      </c>
      <c r="E47" s="90" t="s">
        <v>147</v>
      </c>
      <c r="F47" s="27" t="s">
        <v>13</v>
      </c>
      <c r="G47" s="26"/>
      <c r="H47" s="26">
        <f t="shared" si="0"/>
        <v>0</v>
      </c>
      <c r="I47" s="2" t="s">
        <v>62</v>
      </c>
      <c r="J47" s="34"/>
    </row>
    <row r="48" spans="1:10" ht="19.5" customHeight="1">
      <c r="A48" s="88"/>
      <c r="B48" s="24" t="s">
        <v>32</v>
      </c>
      <c r="C48" s="24">
        <v>2.3</v>
      </c>
      <c r="D48" s="89"/>
      <c r="E48" s="90"/>
      <c r="F48" s="25" t="s">
        <v>10</v>
      </c>
      <c r="G48" s="26">
        <f>45+42+42</f>
        <v>129</v>
      </c>
      <c r="H48" s="26">
        <f t="shared" si="0"/>
        <v>116.10000000000001</v>
      </c>
      <c r="I48" s="2" t="s">
        <v>62</v>
      </c>
      <c r="J48" s="34"/>
    </row>
    <row r="49" spans="1:10" ht="19.5" customHeight="1">
      <c r="A49" s="88"/>
      <c r="B49" s="24" t="s">
        <v>31</v>
      </c>
      <c r="C49" s="24" t="s">
        <v>12</v>
      </c>
      <c r="D49" s="89" t="s">
        <v>18</v>
      </c>
      <c r="E49" s="90" t="s">
        <v>170</v>
      </c>
      <c r="F49" s="27" t="s">
        <v>13</v>
      </c>
      <c r="G49" s="26"/>
      <c r="H49" s="26">
        <f t="shared" si="0"/>
        <v>0</v>
      </c>
      <c r="I49" s="2" t="s">
        <v>62</v>
      </c>
      <c r="J49" s="34"/>
    </row>
    <row r="50" spans="1:10" ht="19.5" customHeight="1">
      <c r="A50" s="88"/>
      <c r="B50" s="24" t="s">
        <v>32</v>
      </c>
      <c r="C50" s="24">
        <v>2.3</v>
      </c>
      <c r="D50" s="89"/>
      <c r="E50" s="90"/>
      <c r="F50" s="25" t="s">
        <v>10</v>
      </c>
      <c r="G50" s="26">
        <f>40+42+41</f>
        <v>123</v>
      </c>
      <c r="H50" s="26">
        <f t="shared" si="0"/>
        <v>110.7</v>
      </c>
      <c r="I50" s="2" t="s">
        <v>62</v>
      </c>
      <c r="J50" s="34"/>
    </row>
    <row r="51" spans="1:10" ht="19.5" customHeight="1">
      <c r="A51" s="88"/>
      <c r="B51" s="24" t="s">
        <v>31</v>
      </c>
      <c r="C51" s="24" t="s">
        <v>19</v>
      </c>
      <c r="D51" s="89" t="s">
        <v>20</v>
      </c>
      <c r="E51" s="90" t="s">
        <v>148</v>
      </c>
      <c r="F51" s="24" t="s">
        <v>21</v>
      </c>
      <c r="G51" s="26"/>
      <c r="H51" s="26">
        <f t="shared" si="0"/>
        <v>0</v>
      </c>
      <c r="I51" s="2" t="s">
        <v>53</v>
      </c>
      <c r="J51" s="34" t="s">
        <v>122</v>
      </c>
    </row>
    <row r="52" spans="1:10" ht="19.5" customHeight="1">
      <c r="A52" s="88"/>
      <c r="B52" s="24" t="s">
        <v>32</v>
      </c>
      <c r="C52" s="24" t="s">
        <v>22</v>
      </c>
      <c r="D52" s="89"/>
      <c r="E52" s="90"/>
      <c r="F52" s="28" t="s">
        <v>23</v>
      </c>
      <c r="G52" s="26">
        <f>33*3</f>
        <v>99</v>
      </c>
      <c r="H52" s="26">
        <f t="shared" si="0"/>
        <v>89.10000000000001</v>
      </c>
      <c r="I52" s="2" t="s">
        <v>53</v>
      </c>
      <c r="J52" s="34"/>
    </row>
    <row r="53" spans="1:10" ht="19.5" customHeight="1">
      <c r="A53" s="88"/>
      <c r="B53" s="24" t="s">
        <v>31</v>
      </c>
      <c r="C53" s="24" t="s">
        <v>19</v>
      </c>
      <c r="D53" s="89" t="s">
        <v>24</v>
      </c>
      <c r="E53" s="90" t="s">
        <v>149</v>
      </c>
      <c r="F53" s="24" t="s">
        <v>21</v>
      </c>
      <c r="G53" s="26"/>
      <c r="H53" s="26">
        <f t="shared" si="0"/>
        <v>0</v>
      </c>
      <c r="I53" s="2" t="s">
        <v>53</v>
      </c>
      <c r="J53" s="34" t="s">
        <v>118</v>
      </c>
    </row>
    <row r="54" spans="1:10" ht="19.5" customHeight="1">
      <c r="A54" s="88"/>
      <c r="B54" s="24" t="s">
        <v>32</v>
      </c>
      <c r="C54" s="24" t="s">
        <v>22</v>
      </c>
      <c r="D54" s="89"/>
      <c r="E54" s="90"/>
      <c r="F54" s="28" t="s">
        <v>23</v>
      </c>
      <c r="G54" s="26">
        <f>39+38*2</f>
        <v>115</v>
      </c>
      <c r="H54" s="26">
        <f t="shared" si="0"/>
        <v>103.5</v>
      </c>
      <c r="I54" s="2" t="s">
        <v>53</v>
      </c>
      <c r="J54" s="34"/>
    </row>
    <row r="55" spans="1:10" ht="19.5" customHeight="1">
      <c r="A55" s="88"/>
      <c r="B55" s="24" t="s">
        <v>31</v>
      </c>
      <c r="C55" s="24" t="s">
        <v>19</v>
      </c>
      <c r="D55" s="89" t="s">
        <v>25</v>
      </c>
      <c r="E55" s="90" t="s">
        <v>150</v>
      </c>
      <c r="F55" s="24" t="s">
        <v>21</v>
      </c>
      <c r="G55" s="26"/>
      <c r="H55" s="26">
        <f t="shared" si="0"/>
        <v>0</v>
      </c>
      <c r="I55" s="2" t="s">
        <v>53</v>
      </c>
      <c r="J55" s="34" t="s">
        <v>125</v>
      </c>
    </row>
    <row r="56" spans="1:10" ht="19.5" customHeight="1">
      <c r="A56" s="88"/>
      <c r="B56" s="24" t="s">
        <v>32</v>
      </c>
      <c r="C56" s="24" t="s">
        <v>22</v>
      </c>
      <c r="D56" s="89"/>
      <c r="E56" s="90"/>
      <c r="F56" s="28" t="s">
        <v>23</v>
      </c>
      <c r="G56" s="26">
        <f>31+40+38</f>
        <v>109</v>
      </c>
      <c r="H56" s="26">
        <f t="shared" si="0"/>
        <v>98.10000000000001</v>
      </c>
      <c r="I56" s="2" t="s">
        <v>53</v>
      </c>
      <c r="J56" s="34"/>
    </row>
    <row r="57" spans="1:10" ht="19.5" customHeight="1">
      <c r="A57" s="88"/>
      <c r="B57" s="24" t="s">
        <v>31</v>
      </c>
      <c r="C57" s="24" t="s">
        <v>19</v>
      </c>
      <c r="D57" s="89" t="s">
        <v>26</v>
      </c>
      <c r="E57" s="90" t="s">
        <v>40</v>
      </c>
      <c r="F57" s="24" t="s">
        <v>21</v>
      </c>
      <c r="G57" s="26"/>
      <c r="H57" s="26">
        <f t="shared" si="0"/>
        <v>0</v>
      </c>
      <c r="I57" s="2" t="s">
        <v>54</v>
      </c>
      <c r="J57" s="34" t="s">
        <v>121</v>
      </c>
    </row>
    <row r="58" spans="1:10" ht="19.5" customHeight="1">
      <c r="A58" s="88"/>
      <c r="B58" s="24" t="s">
        <v>32</v>
      </c>
      <c r="C58" s="24" t="s">
        <v>22</v>
      </c>
      <c r="D58" s="89"/>
      <c r="E58" s="90"/>
      <c r="F58" s="28" t="s">
        <v>23</v>
      </c>
      <c r="G58" s="26">
        <v>123</v>
      </c>
      <c r="H58" s="26">
        <f t="shared" si="0"/>
        <v>110.7</v>
      </c>
      <c r="I58" s="2" t="s">
        <v>54</v>
      </c>
      <c r="J58" s="34"/>
    </row>
    <row r="59" spans="1:10" ht="21.75" customHeight="1">
      <c r="A59" s="88"/>
      <c r="B59" s="24" t="s">
        <v>31</v>
      </c>
      <c r="C59" s="24" t="s">
        <v>19</v>
      </c>
      <c r="D59" s="95" t="s">
        <v>27</v>
      </c>
      <c r="E59" s="90" t="s">
        <v>151</v>
      </c>
      <c r="F59" s="24" t="s">
        <v>21</v>
      </c>
      <c r="G59" s="26"/>
      <c r="H59" s="26">
        <f t="shared" si="0"/>
        <v>0</v>
      </c>
      <c r="I59" s="2" t="s">
        <v>54</v>
      </c>
      <c r="J59" s="34" t="s">
        <v>119</v>
      </c>
    </row>
    <row r="60" spans="1:10" ht="21.75" customHeight="1">
      <c r="A60" s="88"/>
      <c r="B60" s="24" t="s">
        <v>32</v>
      </c>
      <c r="C60" s="24" t="s">
        <v>22</v>
      </c>
      <c r="D60" s="95"/>
      <c r="E60" s="90"/>
      <c r="F60" s="28" t="s">
        <v>23</v>
      </c>
      <c r="G60" s="26">
        <f>34+37+34</f>
        <v>105</v>
      </c>
      <c r="H60" s="26">
        <f t="shared" si="0"/>
        <v>94.5</v>
      </c>
      <c r="I60" s="2" t="s">
        <v>54</v>
      </c>
      <c r="J60" s="34"/>
    </row>
    <row r="61" spans="1:10" ht="21.75" customHeight="1">
      <c r="A61" s="88"/>
      <c r="B61" s="24" t="s">
        <v>31</v>
      </c>
      <c r="C61" s="24" t="s">
        <v>22</v>
      </c>
      <c r="D61" s="89" t="s">
        <v>28</v>
      </c>
      <c r="E61" s="90" t="s">
        <v>152</v>
      </c>
      <c r="F61" s="28" t="s">
        <v>23</v>
      </c>
      <c r="G61" s="26"/>
      <c r="H61" s="26">
        <f t="shared" si="0"/>
        <v>0</v>
      </c>
      <c r="I61" s="2" t="s">
        <v>54</v>
      </c>
      <c r="J61" s="34"/>
    </row>
    <row r="62" spans="1:10" ht="21.75" customHeight="1">
      <c r="A62" s="88"/>
      <c r="B62" s="24" t="s">
        <v>32</v>
      </c>
      <c r="C62" s="24" t="s">
        <v>19</v>
      </c>
      <c r="D62" s="89"/>
      <c r="E62" s="90"/>
      <c r="F62" s="24" t="s">
        <v>21</v>
      </c>
      <c r="G62" s="26">
        <f>38+35+35</f>
        <v>108</v>
      </c>
      <c r="H62" s="26">
        <f t="shared" si="0"/>
        <v>97.2</v>
      </c>
      <c r="I62" s="2" t="s">
        <v>54</v>
      </c>
      <c r="J62" s="34" t="s">
        <v>119</v>
      </c>
    </row>
    <row r="63" spans="1:10" ht="21.75" customHeight="1">
      <c r="A63" s="88"/>
      <c r="B63" s="24" t="s">
        <v>31</v>
      </c>
      <c r="C63" s="24" t="s">
        <v>22</v>
      </c>
      <c r="D63" s="89" t="s">
        <v>29</v>
      </c>
      <c r="E63" s="90" t="s">
        <v>153</v>
      </c>
      <c r="F63" s="28" t="s">
        <v>23</v>
      </c>
      <c r="G63" s="26"/>
      <c r="H63" s="26">
        <f t="shared" si="0"/>
        <v>0</v>
      </c>
      <c r="I63" s="2" t="s">
        <v>54</v>
      </c>
      <c r="J63" s="34"/>
    </row>
    <row r="64" spans="1:10" ht="21.75" customHeight="1">
      <c r="A64" s="88"/>
      <c r="B64" s="24" t="s">
        <v>32</v>
      </c>
      <c r="C64" s="24" t="s">
        <v>19</v>
      </c>
      <c r="D64" s="89"/>
      <c r="E64" s="90"/>
      <c r="F64" s="24" t="s">
        <v>21</v>
      </c>
      <c r="G64" s="26">
        <f>40+38+37</f>
        <v>115</v>
      </c>
      <c r="H64" s="26">
        <f t="shared" si="0"/>
        <v>103.5</v>
      </c>
      <c r="I64" s="2" t="s">
        <v>54</v>
      </c>
      <c r="J64" s="34" t="s">
        <v>118</v>
      </c>
    </row>
    <row r="65" spans="1:10" ht="21.75" customHeight="1">
      <c r="A65" s="88"/>
      <c r="B65" s="24" t="s">
        <v>31</v>
      </c>
      <c r="C65" s="24" t="s">
        <v>22</v>
      </c>
      <c r="D65" s="89" t="s">
        <v>30</v>
      </c>
      <c r="E65" s="90" t="s">
        <v>196</v>
      </c>
      <c r="F65" s="28" t="s">
        <v>23</v>
      </c>
      <c r="G65" s="26"/>
      <c r="H65" s="26">
        <f t="shared" si="0"/>
        <v>0</v>
      </c>
      <c r="I65" s="2" t="s">
        <v>54</v>
      </c>
      <c r="J65" s="34"/>
    </row>
    <row r="66" spans="1:10" ht="21.75" customHeight="1">
      <c r="A66" s="88"/>
      <c r="B66" s="24" t="s">
        <v>32</v>
      </c>
      <c r="C66" s="24" t="s">
        <v>19</v>
      </c>
      <c r="D66" s="89"/>
      <c r="E66" s="90"/>
      <c r="F66" s="24" t="s">
        <v>21</v>
      </c>
      <c r="G66" s="26">
        <f>49+45+47</f>
        <v>141</v>
      </c>
      <c r="H66" s="26">
        <f t="shared" si="0"/>
        <v>126.9</v>
      </c>
      <c r="I66" s="2" t="s">
        <v>54</v>
      </c>
      <c r="J66" s="34" t="s">
        <v>125</v>
      </c>
    </row>
    <row r="67" spans="1:10" ht="21.75" customHeight="1">
      <c r="A67" s="88"/>
      <c r="B67" s="24" t="s">
        <v>31</v>
      </c>
      <c r="C67" s="24" t="s">
        <v>22</v>
      </c>
      <c r="D67" s="95" t="s">
        <v>33</v>
      </c>
      <c r="E67" s="100" t="s">
        <v>220</v>
      </c>
      <c r="F67" s="28" t="s">
        <v>23</v>
      </c>
      <c r="G67" s="26"/>
      <c r="H67" s="26">
        <f t="shared" si="0"/>
        <v>0</v>
      </c>
      <c r="I67" s="2" t="s">
        <v>54</v>
      </c>
      <c r="J67" s="34"/>
    </row>
    <row r="68" spans="1:10" ht="21.75" customHeight="1">
      <c r="A68" s="88"/>
      <c r="B68" s="24" t="s">
        <v>32</v>
      </c>
      <c r="C68" s="24" t="s">
        <v>19</v>
      </c>
      <c r="D68" s="95"/>
      <c r="E68" s="100"/>
      <c r="F68" s="24" t="s">
        <v>21</v>
      </c>
      <c r="G68" s="26">
        <f>44+46+35</f>
        <v>125</v>
      </c>
      <c r="H68" s="26">
        <f t="shared" si="0"/>
        <v>112.5</v>
      </c>
      <c r="I68" s="2" t="s">
        <v>54</v>
      </c>
      <c r="J68" s="34" t="s">
        <v>121</v>
      </c>
    </row>
    <row r="69" spans="1:10" ht="21.75" customHeight="1">
      <c r="A69" s="88"/>
      <c r="B69" s="24" t="s">
        <v>31</v>
      </c>
      <c r="C69" s="24" t="s">
        <v>22</v>
      </c>
      <c r="D69" s="89" t="s">
        <v>34</v>
      </c>
      <c r="E69" s="90" t="s">
        <v>61</v>
      </c>
      <c r="F69" s="28" t="s">
        <v>23</v>
      </c>
      <c r="G69" s="26"/>
      <c r="H69" s="26">
        <f t="shared" si="0"/>
        <v>0</v>
      </c>
      <c r="I69" s="2" t="s">
        <v>54</v>
      </c>
      <c r="J69" s="34"/>
    </row>
    <row r="70" spans="1:10" ht="21.75" customHeight="1">
      <c r="A70" s="88"/>
      <c r="B70" s="24" t="s">
        <v>32</v>
      </c>
      <c r="C70" s="24" t="s">
        <v>19</v>
      </c>
      <c r="D70" s="89"/>
      <c r="E70" s="90"/>
      <c r="F70" s="24" t="s">
        <v>21</v>
      </c>
      <c r="G70" s="26">
        <f>43+43+45</f>
        <v>131</v>
      </c>
      <c r="H70" s="26">
        <f t="shared" si="0"/>
        <v>117.9</v>
      </c>
      <c r="I70" s="2" t="s">
        <v>54</v>
      </c>
      <c r="J70" s="34" t="s">
        <v>123</v>
      </c>
    </row>
    <row r="71" spans="1:10" ht="19.5" customHeight="1">
      <c r="A71" s="88" t="s">
        <v>127</v>
      </c>
      <c r="B71" s="24" t="s">
        <v>8</v>
      </c>
      <c r="C71" s="24">
        <v>2.3</v>
      </c>
      <c r="D71" s="89" t="s">
        <v>9</v>
      </c>
      <c r="E71" s="90" t="s">
        <v>63</v>
      </c>
      <c r="F71" s="25" t="s">
        <v>10</v>
      </c>
      <c r="G71" s="29"/>
      <c r="H71" s="26">
        <f t="shared" si="0"/>
        <v>0</v>
      </c>
      <c r="I71" s="22" t="s">
        <v>54</v>
      </c>
      <c r="J71" s="34"/>
    </row>
    <row r="72" spans="1:10" ht="19.5" customHeight="1">
      <c r="A72" s="88"/>
      <c r="B72" s="24" t="s">
        <v>11</v>
      </c>
      <c r="C72" s="24" t="s">
        <v>12</v>
      </c>
      <c r="D72" s="89"/>
      <c r="E72" s="90"/>
      <c r="F72" s="27" t="s">
        <v>13</v>
      </c>
      <c r="G72" s="26">
        <f>223+52+114</f>
        <v>389</v>
      </c>
      <c r="H72" s="26">
        <f t="shared" si="0"/>
        <v>350.1</v>
      </c>
      <c r="I72" s="2" t="s">
        <v>64</v>
      </c>
      <c r="J72" s="34"/>
    </row>
    <row r="73" spans="1:10" ht="19.5" customHeight="1">
      <c r="A73" s="88"/>
      <c r="B73" s="24" t="s">
        <v>8</v>
      </c>
      <c r="C73" s="24">
        <v>2.3</v>
      </c>
      <c r="D73" s="89" t="s">
        <v>14</v>
      </c>
      <c r="E73" s="90" t="s">
        <v>67</v>
      </c>
      <c r="F73" s="25" t="s">
        <v>10</v>
      </c>
      <c r="G73" s="26"/>
      <c r="H73" s="26">
        <f t="shared" si="0"/>
        <v>0</v>
      </c>
      <c r="I73" s="2" t="s">
        <v>64</v>
      </c>
      <c r="J73" s="34"/>
    </row>
    <row r="74" spans="1:10" ht="19.5" customHeight="1">
      <c r="A74" s="88"/>
      <c r="B74" s="24" t="s">
        <v>11</v>
      </c>
      <c r="C74" s="24" t="s">
        <v>12</v>
      </c>
      <c r="D74" s="89"/>
      <c r="E74" s="90"/>
      <c r="F74" s="27" t="s">
        <v>13</v>
      </c>
      <c r="G74" s="26">
        <f>105+69</f>
        <v>174</v>
      </c>
      <c r="H74" s="26">
        <f t="shared" si="0"/>
        <v>156.6</v>
      </c>
      <c r="I74" s="2" t="s">
        <v>64</v>
      </c>
      <c r="J74" s="34"/>
    </row>
    <row r="75" spans="1:10" ht="19.5" customHeight="1">
      <c r="A75" s="88"/>
      <c r="B75" s="24" t="s">
        <v>8</v>
      </c>
      <c r="C75" s="24">
        <v>2.3</v>
      </c>
      <c r="D75" s="27" t="s">
        <v>15</v>
      </c>
      <c r="E75" s="30" t="s">
        <v>39</v>
      </c>
      <c r="F75" s="25" t="s">
        <v>10</v>
      </c>
      <c r="G75" s="26"/>
      <c r="H75" s="26">
        <f t="shared" si="0"/>
        <v>0</v>
      </c>
      <c r="I75" s="2" t="s">
        <v>62</v>
      </c>
      <c r="J75" s="34"/>
    </row>
    <row r="76" spans="1:10" ht="19.5" customHeight="1">
      <c r="A76" s="88" t="s">
        <v>127</v>
      </c>
      <c r="B76" s="24" t="s">
        <v>11</v>
      </c>
      <c r="C76" s="24" t="s">
        <v>12</v>
      </c>
      <c r="D76" s="27" t="s">
        <v>15</v>
      </c>
      <c r="E76" s="30" t="s">
        <v>39</v>
      </c>
      <c r="F76" s="27" t="s">
        <v>13</v>
      </c>
      <c r="G76" s="26">
        <v>194</v>
      </c>
      <c r="H76" s="26">
        <f t="shared" si="0"/>
        <v>174.6</v>
      </c>
      <c r="I76" s="2" t="s">
        <v>62</v>
      </c>
      <c r="J76" s="34"/>
    </row>
    <row r="77" spans="1:10" ht="19.5" customHeight="1">
      <c r="A77" s="88"/>
      <c r="B77" s="24" t="s">
        <v>8</v>
      </c>
      <c r="C77" s="24" t="s">
        <v>12</v>
      </c>
      <c r="D77" s="89" t="s">
        <v>16</v>
      </c>
      <c r="E77" s="90" t="s">
        <v>169</v>
      </c>
      <c r="F77" s="27" t="s">
        <v>13</v>
      </c>
      <c r="G77" s="26"/>
      <c r="H77" s="26">
        <f aca="true" t="shared" si="1" ref="H77:H140">G77*90%</f>
        <v>0</v>
      </c>
      <c r="I77" s="2" t="s">
        <v>62</v>
      </c>
      <c r="J77" s="34"/>
    </row>
    <row r="78" spans="1:10" ht="19.5" customHeight="1">
      <c r="A78" s="88"/>
      <c r="B78" s="24" t="s">
        <v>11</v>
      </c>
      <c r="C78" s="24">
        <v>2.3</v>
      </c>
      <c r="D78" s="89"/>
      <c r="E78" s="90"/>
      <c r="F78" s="25" t="s">
        <v>10</v>
      </c>
      <c r="G78" s="26">
        <f>43+46+48</f>
        <v>137</v>
      </c>
      <c r="H78" s="26">
        <f t="shared" si="1"/>
        <v>123.3</v>
      </c>
      <c r="I78" s="2" t="s">
        <v>62</v>
      </c>
      <c r="J78" s="34"/>
    </row>
    <row r="79" spans="1:10" ht="19.5" customHeight="1">
      <c r="A79" s="88"/>
      <c r="B79" s="24" t="s">
        <v>8</v>
      </c>
      <c r="C79" s="24" t="s">
        <v>12</v>
      </c>
      <c r="D79" s="89" t="s">
        <v>17</v>
      </c>
      <c r="E79" s="90" t="s">
        <v>36</v>
      </c>
      <c r="F79" s="27" t="s">
        <v>13</v>
      </c>
      <c r="G79" s="26"/>
      <c r="H79" s="26">
        <f t="shared" si="1"/>
        <v>0</v>
      </c>
      <c r="I79" s="2" t="s">
        <v>62</v>
      </c>
      <c r="J79" s="34"/>
    </row>
    <row r="80" spans="1:10" ht="19.5" customHeight="1">
      <c r="A80" s="88"/>
      <c r="B80" s="24" t="s">
        <v>11</v>
      </c>
      <c r="C80" s="24">
        <v>2.3</v>
      </c>
      <c r="D80" s="89"/>
      <c r="E80" s="90"/>
      <c r="F80" s="25" t="s">
        <v>10</v>
      </c>
      <c r="G80" s="26">
        <f>46+63</f>
        <v>109</v>
      </c>
      <c r="H80" s="26">
        <f t="shared" si="1"/>
        <v>98.10000000000001</v>
      </c>
      <c r="I80" s="2" t="s">
        <v>62</v>
      </c>
      <c r="J80" s="34"/>
    </row>
    <row r="81" spans="1:10" ht="19.5" customHeight="1">
      <c r="A81" s="88"/>
      <c r="B81" s="24" t="s">
        <v>8</v>
      </c>
      <c r="C81" s="24" t="s">
        <v>12</v>
      </c>
      <c r="D81" s="89" t="s">
        <v>18</v>
      </c>
      <c r="E81" s="90" t="s">
        <v>37</v>
      </c>
      <c r="F81" s="27" t="s">
        <v>13</v>
      </c>
      <c r="G81" s="26"/>
      <c r="H81" s="26">
        <f t="shared" si="1"/>
        <v>0</v>
      </c>
      <c r="I81" s="2" t="s">
        <v>62</v>
      </c>
      <c r="J81" s="34"/>
    </row>
    <row r="82" spans="1:10" ht="19.5" customHeight="1">
      <c r="A82" s="88"/>
      <c r="B82" s="24" t="s">
        <v>11</v>
      </c>
      <c r="C82" s="24">
        <v>2.3</v>
      </c>
      <c r="D82" s="89"/>
      <c r="E82" s="90"/>
      <c r="F82" s="25" t="s">
        <v>10</v>
      </c>
      <c r="G82" s="26">
        <v>115</v>
      </c>
      <c r="H82" s="26">
        <f t="shared" si="1"/>
        <v>103.5</v>
      </c>
      <c r="I82" s="2" t="s">
        <v>62</v>
      </c>
      <c r="J82" s="34"/>
    </row>
    <row r="83" spans="1:10" ht="19.5" customHeight="1">
      <c r="A83" s="88"/>
      <c r="B83" s="24" t="s">
        <v>8</v>
      </c>
      <c r="C83" s="24" t="s">
        <v>19</v>
      </c>
      <c r="D83" s="89" t="s">
        <v>20</v>
      </c>
      <c r="E83" s="90" t="s">
        <v>146</v>
      </c>
      <c r="F83" s="24" t="s">
        <v>21</v>
      </c>
      <c r="G83" s="26"/>
      <c r="H83" s="26">
        <f t="shared" si="1"/>
        <v>0</v>
      </c>
      <c r="I83" s="2" t="s">
        <v>62</v>
      </c>
      <c r="J83" s="34" t="s">
        <v>118</v>
      </c>
    </row>
    <row r="84" spans="1:10" ht="19.5" customHeight="1">
      <c r="A84" s="88"/>
      <c r="B84" s="24" t="s">
        <v>11</v>
      </c>
      <c r="C84" s="24" t="s">
        <v>22</v>
      </c>
      <c r="D84" s="89"/>
      <c r="E84" s="90"/>
      <c r="F84" s="28" t="s">
        <v>23</v>
      </c>
      <c r="G84" s="26">
        <f>45+42+42</f>
        <v>129</v>
      </c>
      <c r="H84" s="26">
        <f t="shared" si="1"/>
        <v>116.10000000000001</v>
      </c>
      <c r="I84" s="2" t="s">
        <v>62</v>
      </c>
      <c r="J84" s="34"/>
    </row>
    <row r="85" spans="1:10" ht="19.5" customHeight="1">
      <c r="A85" s="88"/>
      <c r="B85" s="24" t="s">
        <v>8</v>
      </c>
      <c r="C85" s="24" t="s">
        <v>19</v>
      </c>
      <c r="D85" s="89" t="s">
        <v>24</v>
      </c>
      <c r="E85" s="90" t="s">
        <v>170</v>
      </c>
      <c r="F85" s="24" t="s">
        <v>21</v>
      </c>
      <c r="G85" s="26"/>
      <c r="H85" s="26">
        <f t="shared" si="1"/>
        <v>0</v>
      </c>
      <c r="I85" s="2" t="s">
        <v>62</v>
      </c>
      <c r="J85" s="34" t="s">
        <v>121</v>
      </c>
    </row>
    <row r="86" spans="1:10" ht="19.5" customHeight="1">
      <c r="A86" s="88"/>
      <c r="B86" s="24" t="s">
        <v>11</v>
      </c>
      <c r="C86" s="24" t="s">
        <v>22</v>
      </c>
      <c r="D86" s="89"/>
      <c r="E86" s="90"/>
      <c r="F86" s="28" t="s">
        <v>23</v>
      </c>
      <c r="G86" s="26">
        <f>40+42+41</f>
        <v>123</v>
      </c>
      <c r="H86" s="26">
        <f t="shared" si="1"/>
        <v>110.7</v>
      </c>
      <c r="I86" s="2" t="s">
        <v>62</v>
      </c>
      <c r="J86" s="34"/>
    </row>
    <row r="87" spans="1:10" ht="19.5" customHeight="1">
      <c r="A87" s="88"/>
      <c r="B87" s="24" t="s">
        <v>8</v>
      </c>
      <c r="C87" s="24" t="s">
        <v>19</v>
      </c>
      <c r="D87" s="89" t="s">
        <v>25</v>
      </c>
      <c r="E87" s="90" t="s">
        <v>154</v>
      </c>
      <c r="F87" s="24" t="s">
        <v>21</v>
      </c>
      <c r="G87" s="26"/>
      <c r="H87" s="26">
        <f t="shared" si="1"/>
        <v>0</v>
      </c>
      <c r="I87" s="2" t="s">
        <v>62</v>
      </c>
      <c r="J87" s="34" t="s">
        <v>119</v>
      </c>
    </row>
    <row r="88" spans="1:10" ht="19.5" customHeight="1">
      <c r="A88" s="88"/>
      <c r="B88" s="24" t="s">
        <v>11</v>
      </c>
      <c r="C88" s="24" t="s">
        <v>22</v>
      </c>
      <c r="D88" s="89"/>
      <c r="E88" s="90"/>
      <c r="F88" s="28" t="s">
        <v>23</v>
      </c>
      <c r="G88" s="26">
        <f>41+43</f>
        <v>84</v>
      </c>
      <c r="H88" s="26">
        <f t="shared" si="1"/>
        <v>75.60000000000001</v>
      </c>
      <c r="I88" s="2" t="s">
        <v>62</v>
      </c>
      <c r="J88" s="34"/>
    </row>
    <row r="89" spans="1:10" ht="19.5" customHeight="1">
      <c r="A89" s="88"/>
      <c r="B89" s="24" t="s">
        <v>8</v>
      </c>
      <c r="C89" s="24" t="s">
        <v>19</v>
      </c>
      <c r="D89" s="89" t="s">
        <v>52</v>
      </c>
      <c r="E89" s="90" t="s">
        <v>171</v>
      </c>
      <c r="F89" s="24" t="s">
        <v>21</v>
      </c>
      <c r="G89" s="26"/>
      <c r="H89" s="26">
        <f t="shared" si="1"/>
        <v>0</v>
      </c>
      <c r="I89" s="2" t="s">
        <v>53</v>
      </c>
      <c r="J89" s="34" t="s">
        <v>125</v>
      </c>
    </row>
    <row r="90" spans="1:10" ht="19.5" customHeight="1">
      <c r="A90" s="88"/>
      <c r="B90" s="24" t="s">
        <v>11</v>
      </c>
      <c r="C90" s="24" t="s">
        <v>22</v>
      </c>
      <c r="D90" s="89"/>
      <c r="E90" s="90"/>
      <c r="F90" s="28" t="s">
        <v>23</v>
      </c>
      <c r="G90" s="26">
        <f>48+47+50</f>
        <v>145</v>
      </c>
      <c r="H90" s="26">
        <f t="shared" si="1"/>
        <v>130.5</v>
      </c>
      <c r="I90" s="2" t="s">
        <v>53</v>
      </c>
      <c r="J90" s="34"/>
    </row>
    <row r="91" spans="1:10" ht="19.5" customHeight="1">
      <c r="A91" s="88"/>
      <c r="B91" s="24" t="s">
        <v>8</v>
      </c>
      <c r="C91" s="24" t="s">
        <v>19</v>
      </c>
      <c r="D91" s="89" t="s">
        <v>26</v>
      </c>
      <c r="E91" s="90" t="s">
        <v>172</v>
      </c>
      <c r="F91" s="24" t="s">
        <v>21</v>
      </c>
      <c r="G91" s="26"/>
      <c r="H91" s="26">
        <f t="shared" si="1"/>
        <v>0</v>
      </c>
      <c r="I91" s="2" t="s">
        <v>62</v>
      </c>
      <c r="J91" s="34" t="s">
        <v>122</v>
      </c>
    </row>
    <row r="92" spans="1:10" ht="19.5" customHeight="1">
      <c r="A92" s="88"/>
      <c r="B92" s="24" t="s">
        <v>11</v>
      </c>
      <c r="C92" s="24" t="s">
        <v>22</v>
      </c>
      <c r="D92" s="89"/>
      <c r="E92" s="90"/>
      <c r="F92" s="28" t="s">
        <v>23</v>
      </c>
      <c r="G92" s="26">
        <f>41+39+41</f>
        <v>121</v>
      </c>
      <c r="H92" s="26">
        <f t="shared" si="1"/>
        <v>108.9</v>
      </c>
      <c r="I92" s="2" t="s">
        <v>62</v>
      </c>
      <c r="J92" s="34"/>
    </row>
    <row r="93" spans="1:10" ht="19.5" customHeight="1">
      <c r="A93" s="88"/>
      <c r="B93" s="24" t="s">
        <v>8</v>
      </c>
      <c r="C93" s="24" t="s">
        <v>22</v>
      </c>
      <c r="D93" s="89" t="s">
        <v>27</v>
      </c>
      <c r="E93" s="90" t="s">
        <v>155</v>
      </c>
      <c r="F93" s="24" t="s">
        <v>21</v>
      </c>
      <c r="G93" s="26"/>
      <c r="H93" s="26">
        <f t="shared" si="1"/>
        <v>0</v>
      </c>
      <c r="I93" s="2" t="s">
        <v>62</v>
      </c>
      <c r="J93" s="34" t="s">
        <v>123</v>
      </c>
    </row>
    <row r="94" spans="1:10" ht="19.5" customHeight="1">
      <c r="A94" s="88"/>
      <c r="B94" s="24" t="s">
        <v>11</v>
      </c>
      <c r="C94" s="24" t="s">
        <v>19</v>
      </c>
      <c r="D94" s="89"/>
      <c r="E94" s="90"/>
      <c r="F94" s="28" t="s">
        <v>23</v>
      </c>
      <c r="G94" s="26">
        <f>115</f>
        <v>115</v>
      </c>
      <c r="H94" s="26">
        <f t="shared" si="1"/>
        <v>103.5</v>
      </c>
      <c r="I94" s="2" t="s">
        <v>62</v>
      </c>
      <c r="J94" s="34"/>
    </row>
    <row r="95" spans="1:10" ht="19.5" customHeight="1">
      <c r="A95" s="88"/>
      <c r="B95" s="24" t="s">
        <v>8</v>
      </c>
      <c r="C95" s="24" t="s">
        <v>22</v>
      </c>
      <c r="D95" s="89" t="s">
        <v>73</v>
      </c>
      <c r="E95" s="90" t="s">
        <v>156</v>
      </c>
      <c r="F95" s="28" t="s">
        <v>23</v>
      </c>
      <c r="G95" s="26"/>
      <c r="H95" s="26">
        <f t="shared" si="1"/>
        <v>0</v>
      </c>
      <c r="I95" s="2" t="s">
        <v>72</v>
      </c>
      <c r="J95" s="34"/>
    </row>
    <row r="96" spans="1:10" ht="19.5" customHeight="1">
      <c r="A96" s="88"/>
      <c r="B96" s="24" t="s">
        <v>11</v>
      </c>
      <c r="C96" s="24" t="s">
        <v>19</v>
      </c>
      <c r="D96" s="89"/>
      <c r="E96" s="90"/>
      <c r="F96" s="24" t="s">
        <v>21</v>
      </c>
      <c r="G96" s="26">
        <f>63+57</f>
        <v>120</v>
      </c>
      <c r="H96" s="26">
        <f t="shared" si="1"/>
        <v>108</v>
      </c>
      <c r="I96" s="2" t="s">
        <v>72</v>
      </c>
      <c r="J96" s="34" t="s">
        <v>124</v>
      </c>
    </row>
    <row r="97" spans="1:10" ht="19.5" customHeight="1">
      <c r="A97" s="88"/>
      <c r="B97" s="24" t="s">
        <v>8</v>
      </c>
      <c r="C97" s="24" t="s">
        <v>22</v>
      </c>
      <c r="D97" s="89" t="s">
        <v>74</v>
      </c>
      <c r="E97" s="90" t="s">
        <v>158</v>
      </c>
      <c r="F97" s="28" t="s">
        <v>23</v>
      </c>
      <c r="G97" s="26"/>
      <c r="H97" s="26">
        <f t="shared" si="1"/>
        <v>0</v>
      </c>
      <c r="I97" s="2" t="s">
        <v>72</v>
      </c>
      <c r="J97" s="34"/>
    </row>
    <row r="98" spans="1:12" ht="19.5" customHeight="1">
      <c r="A98" s="88"/>
      <c r="B98" s="24" t="s">
        <v>11</v>
      </c>
      <c r="C98" s="24" t="s">
        <v>19</v>
      </c>
      <c r="D98" s="89"/>
      <c r="E98" s="90"/>
      <c r="F98" s="24" t="s">
        <v>21</v>
      </c>
      <c r="G98" s="26">
        <f>40+35</f>
        <v>75</v>
      </c>
      <c r="H98" s="26">
        <f t="shared" si="1"/>
        <v>67.5</v>
      </c>
      <c r="I98" s="2" t="s">
        <v>72</v>
      </c>
      <c r="J98" s="34" t="s">
        <v>122</v>
      </c>
      <c r="L98" s="91" t="s">
        <v>157</v>
      </c>
    </row>
    <row r="99" spans="1:12" ht="19.5" customHeight="1">
      <c r="A99" s="88"/>
      <c r="B99" s="24" t="s">
        <v>8</v>
      </c>
      <c r="C99" s="24" t="s">
        <v>22</v>
      </c>
      <c r="D99" s="89" t="s">
        <v>28</v>
      </c>
      <c r="E99" s="90" t="s">
        <v>157</v>
      </c>
      <c r="F99" s="28" t="s">
        <v>23</v>
      </c>
      <c r="G99" s="26"/>
      <c r="H99" s="26">
        <f t="shared" si="1"/>
        <v>0</v>
      </c>
      <c r="I99" s="2" t="s">
        <v>72</v>
      </c>
      <c r="J99" s="34"/>
      <c r="L99" s="91"/>
    </row>
    <row r="100" spans="1:10" ht="19.5" customHeight="1">
      <c r="A100" s="88"/>
      <c r="B100" s="24" t="s">
        <v>11</v>
      </c>
      <c r="C100" s="24" t="s">
        <v>19</v>
      </c>
      <c r="D100" s="89"/>
      <c r="E100" s="90"/>
      <c r="F100" s="24" t="s">
        <v>21</v>
      </c>
      <c r="G100" s="26">
        <f>58+58</f>
        <v>116</v>
      </c>
      <c r="H100" s="26">
        <f t="shared" si="1"/>
        <v>104.4</v>
      </c>
      <c r="I100" s="2" t="s">
        <v>72</v>
      </c>
      <c r="J100" s="34" t="s">
        <v>119</v>
      </c>
    </row>
    <row r="101" spans="1:10" ht="19.5" customHeight="1">
      <c r="A101" s="88"/>
      <c r="B101" s="24" t="s">
        <v>8</v>
      </c>
      <c r="C101" s="24" t="s">
        <v>22</v>
      </c>
      <c r="D101" s="89" t="s">
        <v>29</v>
      </c>
      <c r="E101" s="90" t="s">
        <v>159</v>
      </c>
      <c r="F101" s="28" t="s">
        <v>23</v>
      </c>
      <c r="G101" s="26"/>
      <c r="H101" s="26">
        <f t="shared" si="1"/>
        <v>0</v>
      </c>
      <c r="I101" s="2" t="s">
        <v>72</v>
      </c>
      <c r="J101" s="34"/>
    </row>
    <row r="102" spans="1:12" ht="19.5" customHeight="1">
      <c r="A102" s="88"/>
      <c r="B102" s="24" t="s">
        <v>11</v>
      </c>
      <c r="C102" s="24" t="s">
        <v>19</v>
      </c>
      <c r="D102" s="89"/>
      <c r="E102" s="90"/>
      <c r="F102" s="24" t="s">
        <v>21</v>
      </c>
      <c r="G102" s="26">
        <f>48+49+48</f>
        <v>145</v>
      </c>
      <c r="H102" s="26">
        <f t="shared" si="1"/>
        <v>130.5</v>
      </c>
      <c r="I102" s="2" t="s">
        <v>72</v>
      </c>
      <c r="J102" s="34" t="s">
        <v>125</v>
      </c>
      <c r="L102" s="1">
        <f>105+96+52+114</f>
        <v>367</v>
      </c>
    </row>
    <row r="103" spans="1:12" ht="19.5" customHeight="1">
      <c r="A103" s="88"/>
      <c r="B103" s="24" t="s">
        <v>8</v>
      </c>
      <c r="C103" s="24" t="s">
        <v>19</v>
      </c>
      <c r="D103" s="95" t="s">
        <v>30</v>
      </c>
      <c r="E103" s="90" t="s">
        <v>160</v>
      </c>
      <c r="F103" s="28" t="s">
        <v>23</v>
      </c>
      <c r="G103" s="26"/>
      <c r="H103" s="26">
        <f t="shared" si="1"/>
        <v>0</v>
      </c>
      <c r="I103" s="2" t="s">
        <v>72</v>
      </c>
      <c r="J103" s="34"/>
      <c r="L103" s="1">
        <f>L102/120</f>
        <v>3.058333333333333</v>
      </c>
    </row>
    <row r="104" spans="1:10" ht="19.5" customHeight="1">
      <c r="A104" s="88"/>
      <c r="B104" s="24" t="s">
        <v>11</v>
      </c>
      <c r="C104" s="24" t="s">
        <v>22</v>
      </c>
      <c r="D104" s="95"/>
      <c r="E104" s="90"/>
      <c r="F104" s="24" t="s">
        <v>21</v>
      </c>
      <c r="G104" s="26">
        <f>49*2</f>
        <v>98</v>
      </c>
      <c r="H104" s="26">
        <f t="shared" si="1"/>
        <v>88.2</v>
      </c>
      <c r="I104" s="2" t="s">
        <v>72</v>
      </c>
      <c r="J104" s="34" t="s">
        <v>121</v>
      </c>
    </row>
    <row r="105" spans="1:10" ht="19.5" customHeight="1">
      <c r="A105" s="88"/>
      <c r="B105" s="24" t="s">
        <v>8</v>
      </c>
      <c r="C105" s="24" t="s">
        <v>22</v>
      </c>
      <c r="D105" s="95" t="s">
        <v>33</v>
      </c>
      <c r="E105" s="90" t="s">
        <v>161</v>
      </c>
      <c r="F105" s="28" t="s">
        <v>23</v>
      </c>
      <c r="G105" s="26"/>
      <c r="H105" s="26">
        <f t="shared" si="1"/>
        <v>0</v>
      </c>
      <c r="I105" s="2" t="s">
        <v>72</v>
      </c>
      <c r="J105" s="34"/>
    </row>
    <row r="106" spans="1:10" ht="19.5" customHeight="1">
      <c r="A106" s="88"/>
      <c r="B106" s="24" t="s">
        <v>11</v>
      </c>
      <c r="C106" s="24" t="s">
        <v>19</v>
      </c>
      <c r="D106" s="95"/>
      <c r="E106" s="90"/>
      <c r="F106" s="24" t="s">
        <v>21</v>
      </c>
      <c r="G106" s="26">
        <v>134</v>
      </c>
      <c r="H106" s="26">
        <f t="shared" si="1"/>
        <v>120.60000000000001</v>
      </c>
      <c r="I106" s="2" t="s">
        <v>72</v>
      </c>
      <c r="J106" s="34" t="s">
        <v>123</v>
      </c>
    </row>
    <row r="107" spans="1:10" ht="19.5" customHeight="1">
      <c r="A107" s="88"/>
      <c r="B107" s="24" t="s">
        <v>8</v>
      </c>
      <c r="C107" s="24" t="s">
        <v>22</v>
      </c>
      <c r="D107" s="89" t="s">
        <v>34</v>
      </c>
      <c r="E107" s="98" t="s">
        <v>162</v>
      </c>
      <c r="F107" s="28" t="s">
        <v>23</v>
      </c>
      <c r="G107" s="26"/>
      <c r="H107" s="26">
        <f t="shared" si="1"/>
        <v>0</v>
      </c>
      <c r="I107" s="2" t="s">
        <v>72</v>
      </c>
      <c r="J107" s="34"/>
    </row>
    <row r="108" spans="1:10" ht="19.5" customHeight="1">
      <c r="A108" s="88"/>
      <c r="B108" s="24" t="s">
        <v>11</v>
      </c>
      <c r="C108" s="24" t="s">
        <v>19</v>
      </c>
      <c r="D108" s="89"/>
      <c r="E108" s="98"/>
      <c r="F108" s="24" t="s">
        <v>21</v>
      </c>
      <c r="G108" s="26">
        <f>39+36+39</f>
        <v>114</v>
      </c>
      <c r="H108" s="26">
        <f t="shared" si="1"/>
        <v>102.60000000000001</v>
      </c>
      <c r="I108" s="2" t="s">
        <v>72</v>
      </c>
      <c r="J108" s="34" t="s">
        <v>118</v>
      </c>
    </row>
    <row r="109" spans="1:10" ht="19.5" customHeight="1">
      <c r="A109" s="88"/>
      <c r="B109" s="24" t="s">
        <v>31</v>
      </c>
      <c r="C109" s="24">
        <v>2.3</v>
      </c>
      <c r="D109" s="89" t="s">
        <v>9</v>
      </c>
      <c r="E109" s="90" t="s">
        <v>79</v>
      </c>
      <c r="F109" s="25" t="s">
        <v>10</v>
      </c>
      <c r="G109" s="26"/>
      <c r="H109" s="26">
        <f t="shared" si="1"/>
        <v>0</v>
      </c>
      <c r="I109" s="2" t="s">
        <v>72</v>
      </c>
      <c r="J109" s="34"/>
    </row>
    <row r="110" spans="1:10" ht="19.5" customHeight="1">
      <c r="A110" s="88"/>
      <c r="B110" s="24" t="s">
        <v>32</v>
      </c>
      <c r="C110" s="24" t="s">
        <v>12</v>
      </c>
      <c r="D110" s="89"/>
      <c r="E110" s="90"/>
      <c r="F110" s="27" t="s">
        <v>13</v>
      </c>
      <c r="G110" s="26">
        <f>416+39</f>
        <v>455</v>
      </c>
      <c r="H110" s="26">
        <f t="shared" si="1"/>
        <v>409.5</v>
      </c>
      <c r="I110" s="2" t="s">
        <v>72</v>
      </c>
      <c r="J110" s="34"/>
    </row>
    <row r="111" spans="1:10" ht="19.5" customHeight="1">
      <c r="A111" s="88"/>
      <c r="B111" s="24" t="s">
        <v>31</v>
      </c>
      <c r="C111" s="24">
        <v>2.3</v>
      </c>
      <c r="D111" s="89" t="s">
        <v>14</v>
      </c>
      <c r="E111" s="90" t="s">
        <v>75</v>
      </c>
      <c r="F111" s="25" t="s">
        <v>10</v>
      </c>
      <c r="G111" s="26"/>
      <c r="H111" s="26">
        <f t="shared" si="1"/>
        <v>0</v>
      </c>
      <c r="I111" s="2" t="s">
        <v>62</v>
      </c>
      <c r="J111" s="34"/>
    </row>
    <row r="112" spans="1:10" ht="19.5" customHeight="1">
      <c r="A112" s="88"/>
      <c r="B112" s="24" t="s">
        <v>32</v>
      </c>
      <c r="C112" s="24" t="s">
        <v>12</v>
      </c>
      <c r="D112" s="89"/>
      <c r="E112" s="90"/>
      <c r="F112" s="27" t="s">
        <v>13</v>
      </c>
      <c r="G112" s="26">
        <v>205</v>
      </c>
      <c r="H112" s="26">
        <f t="shared" si="1"/>
        <v>184.5</v>
      </c>
      <c r="I112" s="2" t="s">
        <v>62</v>
      </c>
      <c r="J112" s="34"/>
    </row>
    <row r="113" spans="1:10" ht="19.5" customHeight="1">
      <c r="A113" s="88"/>
      <c r="B113" s="24" t="s">
        <v>31</v>
      </c>
      <c r="C113" s="24">
        <v>2.3</v>
      </c>
      <c r="D113" s="89" t="s">
        <v>15</v>
      </c>
      <c r="E113" s="99" t="s">
        <v>225</v>
      </c>
      <c r="F113" s="25" t="s">
        <v>10</v>
      </c>
      <c r="G113" s="26"/>
      <c r="H113" s="26">
        <f t="shared" si="1"/>
        <v>0</v>
      </c>
      <c r="I113" s="2" t="s">
        <v>72</v>
      </c>
      <c r="J113" s="34"/>
    </row>
    <row r="114" spans="1:10" ht="19.5" customHeight="1">
      <c r="A114" s="88" t="s">
        <v>127</v>
      </c>
      <c r="B114" s="24" t="s">
        <v>32</v>
      </c>
      <c r="C114" s="24" t="s">
        <v>12</v>
      </c>
      <c r="D114" s="89"/>
      <c r="E114" s="99"/>
      <c r="F114" s="27" t="s">
        <v>13</v>
      </c>
      <c r="G114" s="26">
        <f>63+57+58+39</f>
        <v>217</v>
      </c>
      <c r="H114" s="26">
        <f t="shared" si="1"/>
        <v>195.3</v>
      </c>
      <c r="I114" s="2" t="s">
        <v>72</v>
      </c>
      <c r="J114" s="34"/>
    </row>
    <row r="115" spans="1:10" ht="19.5" customHeight="1">
      <c r="A115" s="88"/>
      <c r="B115" s="24" t="s">
        <v>31</v>
      </c>
      <c r="C115" s="24" t="s">
        <v>12</v>
      </c>
      <c r="D115" s="89" t="s">
        <v>16</v>
      </c>
      <c r="E115" s="90" t="s">
        <v>163</v>
      </c>
      <c r="F115" s="27" t="s">
        <v>13</v>
      </c>
      <c r="G115" s="26"/>
      <c r="H115" s="26">
        <f t="shared" si="1"/>
        <v>0</v>
      </c>
      <c r="I115" s="2" t="s">
        <v>72</v>
      </c>
      <c r="J115" s="34"/>
    </row>
    <row r="116" spans="1:10" ht="19.5" customHeight="1">
      <c r="A116" s="88"/>
      <c r="B116" s="24" t="s">
        <v>32</v>
      </c>
      <c r="C116" s="24">
        <v>2.3</v>
      </c>
      <c r="D116" s="89"/>
      <c r="E116" s="90"/>
      <c r="F116" s="25" t="s">
        <v>10</v>
      </c>
      <c r="G116" s="26">
        <f>58+40+35</f>
        <v>133</v>
      </c>
      <c r="H116" s="26">
        <f t="shared" si="1"/>
        <v>119.7</v>
      </c>
      <c r="I116" s="2" t="s">
        <v>72</v>
      </c>
      <c r="J116" s="34"/>
    </row>
    <row r="117" spans="1:10" ht="19.5" customHeight="1">
      <c r="A117" s="88"/>
      <c r="B117" s="24" t="s">
        <v>31</v>
      </c>
      <c r="C117" s="24" t="s">
        <v>12</v>
      </c>
      <c r="D117" s="89" t="s">
        <v>17</v>
      </c>
      <c r="E117" s="90" t="s">
        <v>164</v>
      </c>
      <c r="F117" s="27" t="s">
        <v>13</v>
      </c>
      <c r="G117" s="26"/>
      <c r="H117" s="26">
        <f t="shared" si="1"/>
        <v>0</v>
      </c>
      <c r="I117" s="2" t="s">
        <v>76</v>
      </c>
      <c r="J117" s="34"/>
    </row>
    <row r="118" spans="1:10" ht="19.5" customHeight="1">
      <c r="A118" s="88"/>
      <c r="B118" s="24" t="s">
        <v>32</v>
      </c>
      <c r="C118" s="24">
        <v>2.3</v>
      </c>
      <c r="D118" s="89"/>
      <c r="E118" s="90"/>
      <c r="F118" s="25" t="s">
        <v>10</v>
      </c>
      <c r="G118" s="26">
        <f>39+40+37</f>
        <v>116</v>
      </c>
      <c r="H118" s="26">
        <f t="shared" si="1"/>
        <v>104.4</v>
      </c>
      <c r="I118" s="2" t="s">
        <v>76</v>
      </c>
      <c r="J118" s="34"/>
    </row>
    <row r="119" spans="1:10" ht="19.5" customHeight="1">
      <c r="A119" s="88"/>
      <c r="B119" s="24" t="s">
        <v>31</v>
      </c>
      <c r="C119" s="24" t="s">
        <v>12</v>
      </c>
      <c r="D119" s="89" t="s">
        <v>18</v>
      </c>
      <c r="E119" s="90" t="s">
        <v>165</v>
      </c>
      <c r="F119" s="27" t="s">
        <v>13</v>
      </c>
      <c r="G119" s="26"/>
      <c r="H119" s="26">
        <f t="shared" si="1"/>
        <v>0</v>
      </c>
      <c r="I119" s="2" t="s">
        <v>76</v>
      </c>
      <c r="J119" s="34"/>
    </row>
    <row r="120" spans="1:10" ht="19.5" customHeight="1">
      <c r="A120" s="88"/>
      <c r="B120" s="24" t="s">
        <v>32</v>
      </c>
      <c r="C120" s="24">
        <v>2.3</v>
      </c>
      <c r="D120" s="89"/>
      <c r="E120" s="90"/>
      <c r="F120" s="25" t="s">
        <v>10</v>
      </c>
      <c r="G120" s="26">
        <f>34+31+34</f>
        <v>99</v>
      </c>
      <c r="H120" s="26">
        <f t="shared" si="1"/>
        <v>89.10000000000001</v>
      </c>
      <c r="I120" s="2" t="s">
        <v>76</v>
      </c>
      <c r="J120" s="34"/>
    </row>
    <row r="121" spans="1:10" ht="19.5" customHeight="1">
      <c r="A121" s="88"/>
      <c r="B121" s="24" t="s">
        <v>31</v>
      </c>
      <c r="C121" s="24" t="s">
        <v>19</v>
      </c>
      <c r="D121" s="89" t="s">
        <v>20</v>
      </c>
      <c r="E121" s="90" t="s">
        <v>166</v>
      </c>
      <c r="F121" s="24" t="s">
        <v>21</v>
      </c>
      <c r="G121" s="26"/>
      <c r="H121" s="26">
        <f t="shared" si="1"/>
        <v>0</v>
      </c>
      <c r="I121" s="2" t="s">
        <v>72</v>
      </c>
      <c r="J121" s="34" t="s">
        <v>119</v>
      </c>
    </row>
    <row r="122" spans="1:10" ht="19.5" customHeight="1">
      <c r="A122" s="88"/>
      <c r="B122" s="24" t="s">
        <v>32</v>
      </c>
      <c r="C122" s="24" t="s">
        <v>22</v>
      </c>
      <c r="D122" s="89"/>
      <c r="E122" s="90"/>
      <c r="F122" s="28" t="s">
        <v>23</v>
      </c>
      <c r="G122" s="26">
        <f>47+34+36</f>
        <v>117</v>
      </c>
      <c r="H122" s="26">
        <f t="shared" si="1"/>
        <v>105.3</v>
      </c>
      <c r="I122" s="2" t="s">
        <v>72</v>
      </c>
      <c r="J122" s="34"/>
    </row>
    <row r="123" spans="1:10" ht="19.5" customHeight="1">
      <c r="A123" s="88"/>
      <c r="B123" s="24" t="s">
        <v>31</v>
      </c>
      <c r="C123" s="24" t="s">
        <v>19</v>
      </c>
      <c r="D123" s="89" t="s">
        <v>24</v>
      </c>
      <c r="E123" s="90" t="s">
        <v>167</v>
      </c>
      <c r="F123" s="24" t="s">
        <v>21</v>
      </c>
      <c r="G123" s="26"/>
      <c r="H123" s="26">
        <f t="shared" si="1"/>
        <v>0</v>
      </c>
      <c r="I123" s="2" t="s">
        <v>72</v>
      </c>
      <c r="J123" s="34" t="s">
        <v>123</v>
      </c>
    </row>
    <row r="124" spans="1:10" ht="19.5" customHeight="1">
      <c r="A124" s="88"/>
      <c r="B124" s="24" t="s">
        <v>32</v>
      </c>
      <c r="C124" s="24" t="s">
        <v>22</v>
      </c>
      <c r="D124" s="89"/>
      <c r="E124" s="90"/>
      <c r="F124" s="28" t="s">
        <v>23</v>
      </c>
      <c r="G124" s="26">
        <f>37+37+32</f>
        <v>106</v>
      </c>
      <c r="H124" s="26">
        <f t="shared" si="1"/>
        <v>95.4</v>
      </c>
      <c r="I124" s="2" t="s">
        <v>72</v>
      </c>
      <c r="J124" s="34"/>
    </row>
    <row r="125" spans="1:10" ht="19.5" customHeight="1">
      <c r="A125" s="88"/>
      <c r="B125" s="24" t="s">
        <v>31</v>
      </c>
      <c r="C125" s="24" t="s">
        <v>19</v>
      </c>
      <c r="D125" s="89" t="s">
        <v>25</v>
      </c>
      <c r="E125" s="90" t="s">
        <v>168</v>
      </c>
      <c r="F125" s="24" t="s">
        <v>21</v>
      </c>
      <c r="G125" s="26"/>
      <c r="H125" s="26">
        <f t="shared" si="1"/>
        <v>0</v>
      </c>
      <c r="I125" s="2" t="s">
        <v>72</v>
      </c>
      <c r="J125" s="34" t="s">
        <v>122</v>
      </c>
    </row>
    <row r="126" spans="1:10" ht="19.5" customHeight="1">
      <c r="A126" s="88"/>
      <c r="B126" s="24" t="s">
        <v>32</v>
      </c>
      <c r="C126" s="24" t="s">
        <v>22</v>
      </c>
      <c r="D126" s="89"/>
      <c r="E126" s="90"/>
      <c r="F126" s="28" t="s">
        <v>23</v>
      </c>
      <c r="G126" s="26">
        <f>37+44+31</f>
        <v>112</v>
      </c>
      <c r="H126" s="26">
        <f t="shared" si="1"/>
        <v>100.8</v>
      </c>
      <c r="I126" s="2" t="s">
        <v>72</v>
      </c>
      <c r="J126" s="34"/>
    </row>
    <row r="127" spans="1:10" ht="19.5" customHeight="1">
      <c r="A127" s="88"/>
      <c r="B127" s="24" t="s">
        <v>31</v>
      </c>
      <c r="C127" s="24" t="s">
        <v>19</v>
      </c>
      <c r="D127" s="89" t="s">
        <v>28</v>
      </c>
      <c r="E127" s="90" t="s">
        <v>42</v>
      </c>
      <c r="F127" s="24" t="s">
        <v>21</v>
      </c>
      <c r="G127" s="26"/>
      <c r="H127" s="26">
        <f t="shared" si="1"/>
        <v>0</v>
      </c>
      <c r="I127" s="2" t="s">
        <v>64</v>
      </c>
      <c r="J127" s="34" t="s">
        <v>125</v>
      </c>
    </row>
    <row r="128" spans="1:10" ht="19.5" customHeight="1">
      <c r="A128" s="88"/>
      <c r="B128" s="24" t="s">
        <v>32</v>
      </c>
      <c r="C128" s="24" t="s">
        <v>22</v>
      </c>
      <c r="D128" s="89"/>
      <c r="E128" s="90"/>
      <c r="F128" s="28" t="s">
        <v>23</v>
      </c>
      <c r="G128" s="26">
        <f>105</f>
        <v>105</v>
      </c>
      <c r="H128" s="26">
        <f t="shared" si="1"/>
        <v>94.5</v>
      </c>
      <c r="I128" s="2" t="s">
        <v>64</v>
      </c>
      <c r="J128" s="34"/>
    </row>
    <row r="129" spans="1:10" ht="19.5" customHeight="1">
      <c r="A129" s="88"/>
      <c r="B129" s="24" t="s">
        <v>31</v>
      </c>
      <c r="C129" s="24" t="s">
        <v>19</v>
      </c>
      <c r="D129" s="89" t="s">
        <v>26</v>
      </c>
      <c r="E129" s="90" t="s">
        <v>68</v>
      </c>
      <c r="F129" s="24" t="s">
        <v>21</v>
      </c>
      <c r="G129" s="26"/>
      <c r="H129" s="26">
        <f t="shared" si="1"/>
        <v>0</v>
      </c>
      <c r="I129" s="2" t="s">
        <v>64</v>
      </c>
      <c r="J129" s="34" t="s">
        <v>124</v>
      </c>
    </row>
    <row r="130" spans="1:10" ht="19.5" customHeight="1">
      <c r="A130" s="88"/>
      <c r="B130" s="24" t="s">
        <v>32</v>
      </c>
      <c r="C130" s="24" t="s">
        <v>22</v>
      </c>
      <c r="D130" s="89"/>
      <c r="E130" s="90"/>
      <c r="F130" s="28" t="s">
        <v>23</v>
      </c>
      <c r="G130" s="26">
        <f>52+69</f>
        <v>121</v>
      </c>
      <c r="H130" s="26">
        <f t="shared" si="1"/>
        <v>108.9</v>
      </c>
      <c r="I130" s="2" t="s">
        <v>64</v>
      </c>
      <c r="J130" s="34"/>
    </row>
    <row r="131" spans="1:10" ht="19.5" customHeight="1">
      <c r="A131" s="88"/>
      <c r="B131" s="24" t="s">
        <v>31</v>
      </c>
      <c r="C131" s="24" t="s">
        <v>19</v>
      </c>
      <c r="D131" s="89" t="s">
        <v>27</v>
      </c>
      <c r="E131" s="90" t="s">
        <v>69</v>
      </c>
      <c r="F131" s="24" t="s">
        <v>21</v>
      </c>
      <c r="G131" s="26"/>
      <c r="H131" s="26">
        <f t="shared" si="1"/>
        <v>0</v>
      </c>
      <c r="I131" s="2" t="s">
        <v>64</v>
      </c>
      <c r="J131" s="34" t="s">
        <v>121</v>
      </c>
    </row>
    <row r="132" spans="1:10" ht="19.5" customHeight="1">
      <c r="A132" s="88"/>
      <c r="B132" s="24" t="s">
        <v>32</v>
      </c>
      <c r="C132" s="24" t="s">
        <v>22</v>
      </c>
      <c r="D132" s="89"/>
      <c r="E132" s="90"/>
      <c r="F132" s="28" t="s">
        <v>23</v>
      </c>
      <c r="G132" s="26">
        <v>114</v>
      </c>
      <c r="H132" s="26">
        <f t="shared" si="1"/>
        <v>102.60000000000001</v>
      </c>
      <c r="I132" s="2" t="s">
        <v>64</v>
      </c>
      <c r="J132" s="34"/>
    </row>
    <row r="133" spans="1:10" ht="19.5" customHeight="1">
      <c r="A133" s="88"/>
      <c r="B133" s="24" t="s">
        <v>31</v>
      </c>
      <c r="C133" s="24" t="s">
        <v>22</v>
      </c>
      <c r="D133" s="89" t="s">
        <v>52</v>
      </c>
      <c r="E133" s="90" t="s">
        <v>169</v>
      </c>
      <c r="F133" s="28" t="s">
        <v>23</v>
      </c>
      <c r="G133" s="26"/>
      <c r="H133" s="26">
        <f t="shared" si="1"/>
        <v>0</v>
      </c>
      <c r="I133" s="2" t="s">
        <v>62</v>
      </c>
      <c r="J133" s="34"/>
    </row>
    <row r="134" spans="1:10" ht="19.5" customHeight="1">
      <c r="A134" s="88"/>
      <c r="B134" s="24" t="s">
        <v>32</v>
      </c>
      <c r="C134" s="24" t="s">
        <v>19</v>
      </c>
      <c r="D134" s="89"/>
      <c r="E134" s="90"/>
      <c r="F134" s="24" t="s">
        <v>21</v>
      </c>
      <c r="G134" s="26">
        <f>43+46+48</f>
        <v>137</v>
      </c>
      <c r="H134" s="26">
        <f t="shared" si="1"/>
        <v>123.3</v>
      </c>
      <c r="I134" s="2" t="s">
        <v>62</v>
      </c>
      <c r="J134" s="34" t="s">
        <v>123</v>
      </c>
    </row>
    <row r="135" spans="1:10" ht="19.5" customHeight="1">
      <c r="A135" s="88"/>
      <c r="B135" s="24" t="s">
        <v>31</v>
      </c>
      <c r="C135" s="24" t="s">
        <v>22</v>
      </c>
      <c r="D135" s="89" t="s">
        <v>29</v>
      </c>
      <c r="E135" s="90" t="s">
        <v>77</v>
      </c>
      <c r="F135" s="28" t="s">
        <v>23</v>
      </c>
      <c r="G135" s="26"/>
      <c r="H135" s="26">
        <f t="shared" si="1"/>
        <v>0</v>
      </c>
      <c r="I135" s="2" t="s">
        <v>62</v>
      </c>
      <c r="J135" s="34"/>
    </row>
    <row r="136" spans="1:10" ht="19.5" customHeight="1">
      <c r="A136" s="88"/>
      <c r="B136" s="24" t="s">
        <v>32</v>
      </c>
      <c r="C136" s="24" t="s">
        <v>19</v>
      </c>
      <c r="D136" s="89"/>
      <c r="E136" s="90"/>
      <c r="F136" s="24" t="s">
        <v>21</v>
      </c>
      <c r="G136" s="26">
        <f>46+63</f>
        <v>109</v>
      </c>
      <c r="H136" s="26">
        <f t="shared" si="1"/>
        <v>98.10000000000001</v>
      </c>
      <c r="I136" s="2" t="s">
        <v>62</v>
      </c>
      <c r="J136" s="34" t="s">
        <v>122</v>
      </c>
    </row>
    <row r="137" spans="1:10" ht="19.5" customHeight="1">
      <c r="A137" s="88"/>
      <c r="B137" s="24" t="s">
        <v>31</v>
      </c>
      <c r="C137" s="24" t="s">
        <v>22</v>
      </c>
      <c r="D137" s="89" t="s">
        <v>30</v>
      </c>
      <c r="E137" s="90" t="s">
        <v>38</v>
      </c>
      <c r="F137" s="28" t="s">
        <v>23</v>
      </c>
      <c r="G137" s="26"/>
      <c r="H137" s="26">
        <f t="shared" si="1"/>
        <v>0</v>
      </c>
      <c r="I137" s="2" t="s">
        <v>62</v>
      </c>
      <c r="J137" s="34"/>
    </row>
    <row r="138" spans="1:10" ht="19.5" customHeight="1">
      <c r="A138" s="88"/>
      <c r="B138" s="24" t="s">
        <v>32</v>
      </c>
      <c r="C138" s="24" t="s">
        <v>19</v>
      </c>
      <c r="D138" s="89"/>
      <c r="E138" s="90"/>
      <c r="F138" s="24" t="s">
        <v>21</v>
      </c>
      <c r="G138" s="26">
        <f>49+46</f>
        <v>95</v>
      </c>
      <c r="H138" s="26">
        <f t="shared" si="1"/>
        <v>85.5</v>
      </c>
      <c r="I138" s="2" t="s">
        <v>62</v>
      </c>
      <c r="J138" s="34" t="s">
        <v>125</v>
      </c>
    </row>
    <row r="139" spans="1:10" ht="19.5" customHeight="1">
      <c r="A139" s="88"/>
      <c r="B139" s="24" t="s">
        <v>31</v>
      </c>
      <c r="C139" s="24" t="s">
        <v>22</v>
      </c>
      <c r="D139" s="89" t="s">
        <v>33</v>
      </c>
      <c r="E139" s="90" t="s">
        <v>78</v>
      </c>
      <c r="F139" s="28" t="s">
        <v>23</v>
      </c>
      <c r="G139" s="26"/>
      <c r="H139" s="26">
        <f t="shared" si="1"/>
        <v>0</v>
      </c>
      <c r="I139" s="2" t="s">
        <v>62</v>
      </c>
      <c r="J139" s="34"/>
    </row>
    <row r="140" spans="1:10" ht="19.5" customHeight="1">
      <c r="A140" s="88"/>
      <c r="B140" s="24" t="s">
        <v>32</v>
      </c>
      <c r="C140" s="24" t="s">
        <v>19</v>
      </c>
      <c r="D140" s="89"/>
      <c r="E140" s="90"/>
      <c r="F140" s="24" t="s">
        <v>21</v>
      </c>
      <c r="G140" s="26">
        <f>47+52</f>
        <v>99</v>
      </c>
      <c r="H140" s="26">
        <f t="shared" si="1"/>
        <v>89.10000000000001</v>
      </c>
      <c r="I140" s="2" t="s">
        <v>62</v>
      </c>
      <c r="J140" s="34" t="s">
        <v>119</v>
      </c>
    </row>
    <row r="141" spans="1:10" ht="19.5" customHeight="1">
      <c r="A141" s="88"/>
      <c r="B141" s="24" t="s">
        <v>31</v>
      </c>
      <c r="C141" s="24" t="s">
        <v>22</v>
      </c>
      <c r="D141" s="89" t="s">
        <v>34</v>
      </c>
      <c r="E141" s="90" t="s">
        <v>35</v>
      </c>
      <c r="F141" s="28" t="s">
        <v>23</v>
      </c>
      <c r="G141" s="26"/>
      <c r="H141" s="26">
        <f aca="true" t="shared" si="2" ref="H141:H208">G141*90%</f>
        <v>0</v>
      </c>
      <c r="I141" s="2" t="s">
        <v>62</v>
      </c>
      <c r="J141" s="34"/>
    </row>
    <row r="142" spans="1:10" ht="19.5" customHeight="1">
      <c r="A142" s="88"/>
      <c r="B142" s="24" t="s">
        <v>32</v>
      </c>
      <c r="C142" s="24" t="s">
        <v>19</v>
      </c>
      <c r="D142" s="89"/>
      <c r="E142" s="90"/>
      <c r="F142" s="24" t="s">
        <v>21</v>
      </c>
      <c r="G142" s="26">
        <v>195</v>
      </c>
      <c r="H142" s="26">
        <f t="shared" si="2"/>
        <v>175.5</v>
      </c>
      <c r="I142" s="2" t="s">
        <v>62</v>
      </c>
      <c r="J142" s="34" t="s">
        <v>118</v>
      </c>
    </row>
    <row r="143" spans="1:10" ht="19.5" customHeight="1">
      <c r="A143" s="88" t="s">
        <v>85</v>
      </c>
      <c r="B143" s="24" t="s">
        <v>8</v>
      </c>
      <c r="C143" s="24">
        <v>2.3</v>
      </c>
      <c r="D143" s="89" t="s">
        <v>9</v>
      </c>
      <c r="E143" s="90" t="s">
        <v>43</v>
      </c>
      <c r="F143" s="25" t="s">
        <v>10</v>
      </c>
      <c r="G143" s="26"/>
      <c r="H143" s="26">
        <f t="shared" si="2"/>
        <v>0</v>
      </c>
      <c r="I143" s="2" t="s">
        <v>72</v>
      </c>
      <c r="J143" s="34"/>
    </row>
    <row r="144" spans="1:10" ht="19.5" customHeight="1">
      <c r="A144" s="88"/>
      <c r="B144" s="24" t="s">
        <v>11</v>
      </c>
      <c r="C144" s="24" t="s">
        <v>12</v>
      </c>
      <c r="D144" s="89"/>
      <c r="E144" s="90"/>
      <c r="F144" s="27" t="s">
        <v>13</v>
      </c>
      <c r="G144" s="26">
        <v>374</v>
      </c>
      <c r="H144" s="26">
        <f t="shared" si="2"/>
        <v>336.6</v>
      </c>
      <c r="I144" s="2" t="s">
        <v>72</v>
      </c>
      <c r="J144" s="34"/>
    </row>
    <row r="145" spans="1:10" ht="19.5" customHeight="1">
      <c r="A145" s="88"/>
      <c r="B145" s="24" t="s">
        <v>8</v>
      </c>
      <c r="C145" s="24">
        <v>2.3</v>
      </c>
      <c r="D145" s="89" t="s">
        <v>14</v>
      </c>
      <c r="E145" s="90" t="s">
        <v>44</v>
      </c>
      <c r="F145" s="25" t="s">
        <v>10</v>
      </c>
      <c r="G145" s="26"/>
      <c r="H145" s="26">
        <f t="shared" si="2"/>
        <v>0</v>
      </c>
      <c r="I145" s="2" t="s">
        <v>76</v>
      </c>
      <c r="J145" s="34"/>
    </row>
    <row r="146" spans="1:10" ht="19.5" customHeight="1">
      <c r="A146" s="88"/>
      <c r="B146" s="24" t="s">
        <v>11</v>
      </c>
      <c r="C146" s="24" t="s">
        <v>12</v>
      </c>
      <c r="D146" s="89"/>
      <c r="E146" s="90"/>
      <c r="F146" s="27" t="s">
        <v>13</v>
      </c>
      <c r="G146" s="26">
        <v>187</v>
      </c>
      <c r="H146" s="26">
        <f t="shared" si="2"/>
        <v>168.3</v>
      </c>
      <c r="I146" s="2" t="s">
        <v>76</v>
      </c>
      <c r="J146" s="34"/>
    </row>
    <row r="147" spans="1:10" ht="19.5" customHeight="1">
      <c r="A147" s="88"/>
      <c r="B147" s="24" t="s">
        <v>8</v>
      </c>
      <c r="C147" s="24">
        <v>2.3</v>
      </c>
      <c r="D147" s="89" t="s">
        <v>15</v>
      </c>
      <c r="E147" s="90" t="s">
        <v>197</v>
      </c>
      <c r="F147" s="25" t="s">
        <v>10</v>
      </c>
      <c r="G147" s="26"/>
      <c r="H147" s="26">
        <f t="shared" si="2"/>
        <v>0</v>
      </c>
      <c r="I147" s="2" t="s">
        <v>76</v>
      </c>
      <c r="J147" s="34"/>
    </row>
    <row r="148" spans="1:10" ht="19.5" customHeight="1">
      <c r="A148" s="88"/>
      <c r="B148" s="24" t="s">
        <v>11</v>
      </c>
      <c r="C148" s="24" t="s">
        <v>12</v>
      </c>
      <c r="D148" s="89"/>
      <c r="E148" s="90"/>
      <c r="F148" s="27" t="s">
        <v>13</v>
      </c>
      <c r="G148" s="26">
        <f>60+62+39+38</f>
        <v>199</v>
      </c>
      <c r="H148" s="26">
        <f t="shared" si="2"/>
        <v>179.1</v>
      </c>
      <c r="I148" s="2" t="s">
        <v>76</v>
      </c>
      <c r="J148" s="34"/>
    </row>
    <row r="149" spans="1:10" ht="19.5" customHeight="1">
      <c r="A149" s="88"/>
      <c r="B149" s="24" t="s">
        <v>8</v>
      </c>
      <c r="C149" s="24" t="s">
        <v>12</v>
      </c>
      <c r="D149" s="27" t="s">
        <v>16</v>
      </c>
      <c r="E149" s="30" t="s">
        <v>45</v>
      </c>
      <c r="F149" s="27" t="s">
        <v>13</v>
      </c>
      <c r="G149" s="26"/>
      <c r="H149" s="26">
        <f t="shared" si="2"/>
        <v>0</v>
      </c>
      <c r="I149" s="2" t="s">
        <v>76</v>
      </c>
      <c r="J149" s="34"/>
    </row>
    <row r="150" spans="1:10" ht="19.5" customHeight="1">
      <c r="A150" s="88" t="s">
        <v>85</v>
      </c>
      <c r="B150" s="24" t="s">
        <v>11</v>
      </c>
      <c r="C150" s="24">
        <v>2.3</v>
      </c>
      <c r="D150" s="27" t="s">
        <v>16</v>
      </c>
      <c r="E150" s="30" t="s">
        <v>45</v>
      </c>
      <c r="F150" s="25" t="s">
        <v>10</v>
      </c>
      <c r="G150" s="26">
        <f>62+53</f>
        <v>115</v>
      </c>
      <c r="H150" s="26">
        <f t="shared" si="2"/>
        <v>103.5</v>
      </c>
      <c r="I150" s="2" t="s">
        <v>76</v>
      </c>
      <c r="J150" s="34"/>
    </row>
    <row r="151" spans="1:10" ht="19.5" customHeight="1">
      <c r="A151" s="88"/>
      <c r="B151" s="24" t="s">
        <v>8</v>
      </c>
      <c r="C151" s="24" t="s">
        <v>12</v>
      </c>
      <c r="D151" s="89" t="s">
        <v>17</v>
      </c>
      <c r="E151" s="90" t="s">
        <v>88</v>
      </c>
      <c r="F151" s="27" t="s">
        <v>13</v>
      </c>
      <c r="G151" s="26"/>
      <c r="H151" s="26">
        <f t="shared" si="2"/>
        <v>0</v>
      </c>
      <c r="I151" s="2" t="s">
        <v>76</v>
      </c>
      <c r="J151" s="34"/>
    </row>
    <row r="152" spans="1:10" ht="19.5" customHeight="1">
      <c r="A152" s="88"/>
      <c r="B152" s="24" t="s">
        <v>11</v>
      </c>
      <c r="C152" s="24">
        <v>2.3</v>
      </c>
      <c r="D152" s="89"/>
      <c r="E152" s="90"/>
      <c r="F152" s="25" t="s">
        <v>10</v>
      </c>
      <c r="G152" s="26">
        <f>41+43</f>
        <v>84</v>
      </c>
      <c r="H152" s="26">
        <f t="shared" si="2"/>
        <v>75.60000000000001</v>
      </c>
      <c r="I152" s="2" t="s">
        <v>76</v>
      </c>
      <c r="J152" s="34"/>
    </row>
    <row r="153" spans="1:10" ht="19.5" customHeight="1">
      <c r="A153" s="88"/>
      <c r="B153" s="24" t="s">
        <v>8</v>
      </c>
      <c r="C153" s="24" t="s">
        <v>12</v>
      </c>
      <c r="D153" s="89" t="s">
        <v>18</v>
      </c>
      <c r="E153" s="90" t="s">
        <v>81</v>
      </c>
      <c r="F153" s="27" t="s">
        <v>13</v>
      </c>
      <c r="G153" s="26"/>
      <c r="H153" s="26">
        <f t="shared" si="2"/>
        <v>0</v>
      </c>
      <c r="I153" s="2" t="s">
        <v>76</v>
      </c>
      <c r="J153" s="34"/>
    </row>
    <row r="154" spans="1:10" ht="19.5" customHeight="1">
      <c r="A154" s="88"/>
      <c r="B154" s="24" t="s">
        <v>11</v>
      </c>
      <c r="C154" s="24">
        <v>2.3</v>
      </c>
      <c r="D154" s="89"/>
      <c r="E154" s="90"/>
      <c r="F154" s="25" t="s">
        <v>10</v>
      </c>
      <c r="G154" s="26">
        <f>43+42</f>
        <v>85</v>
      </c>
      <c r="H154" s="26">
        <f t="shared" si="2"/>
        <v>76.5</v>
      </c>
      <c r="I154" s="2" t="s">
        <v>76</v>
      </c>
      <c r="J154" s="34"/>
    </row>
    <row r="155" spans="1:10" ht="19.5" customHeight="1">
      <c r="A155" s="88"/>
      <c r="B155" s="24" t="s">
        <v>8</v>
      </c>
      <c r="C155" s="24" t="s">
        <v>19</v>
      </c>
      <c r="D155" s="89" t="s">
        <v>20</v>
      </c>
      <c r="E155" s="90" t="s">
        <v>164</v>
      </c>
      <c r="F155" s="24" t="s">
        <v>21</v>
      </c>
      <c r="G155" s="26">
        <f>39+40+37</f>
        <v>116</v>
      </c>
      <c r="H155" s="26">
        <f t="shared" si="2"/>
        <v>104.4</v>
      </c>
      <c r="I155" s="2" t="s">
        <v>76</v>
      </c>
      <c r="J155" s="34" t="s">
        <v>119</v>
      </c>
    </row>
    <row r="156" spans="1:10" ht="19.5" customHeight="1">
      <c r="A156" s="88"/>
      <c r="B156" s="24" t="s">
        <v>11</v>
      </c>
      <c r="C156" s="24" t="s">
        <v>22</v>
      </c>
      <c r="D156" s="89"/>
      <c r="E156" s="90"/>
      <c r="F156" s="28" t="s">
        <v>23</v>
      </c>
      <c r="G156" s="26"/>
      <c r="H156" s="26">
        <f t="shared" si="2"/>
        <v>0</v>
      </c>
      <c r="I156" s="2" t="s">
        <v>76</v>
      </c>
      <c r="J156" s="34"/>
    </row>
    <row r="157" spans="1:10" ht="19.5" customHeight="1">
      <c r="A157" s="88"/>
      <c r="B157" s="24" t="s">
        <v>8</v>
      </c>
      <c r="C157" s="24" t="s">
        <v>19</v>
      </c>
      <c r="D157" s="89" t="s">
        <v>24</v>
      </c>
      <c r="E157" s="90" t="s">
        <v>198</v>
      </c>
      <c r="F157" s="24" t="s">
        <v>21</v>
      </c>
      <c r="G157" s="26">
        <f>34+31+34+31</f>
        <v>130</v>
      </c>
      <c r="H157" s="26">
        <f t="shared" si="2"/>
        <v>117</v>
      </c>
      <c r="I157" s="2" t="s">
        <v>76</v>
      </c>
      <c r="J157" s="34" t="s">
        <v>122</v>
      </c>
    </row>
    <row r="158" spans="1:10" ht="19.5" customHeight="1">
      <c r="A158" s="88"/>
      <c r="B158" s="24" t="s">
        <v>11</v>
      </c>
      <c r="C158" s="24" t="s">
        <v>22</v>
      </c>
      <c r="D158" s="89"/>
      <c r="E158" s="90"/>
      <c r="F158" s="28" t="s">
        <v>23</v>
      </c>
      <c r="G158" s="26"/>
      <c r="H158" s="26">
        <f t="shared" si="2"/>
        <v>0</v>
      </c>
      <c r="I158" s="2" t="s">
        <v>76</v>
      </c>
      <c r="J158" s="34"/>
    </row>
    <row r="159" spans="1:10" ht="19.5" customHeight="1">
      <c r="A159" s="88"/>
      <c r="B159" s="24" t="s">
        <v>8</v>
      </c>
      <c r="C159" s="24" t="s">
        <v>19</v>
      </c>
      <c r="D159" s="89" t="s">
        <v>25</v>
      </c>
      <c r="E159" s="90" t="s">
        <v>176</v>
      </c>
      <c r="F159" s="24" t="s">
        <v>21</v>
      </c>
      <c r="G159" s="26"/>
      <c r="H159" s="26">
        <f t="shared" si="2"/>
        <v>0</v>
      </c>
      <c r="I159" s="2" t="s">
        <v>76</v>
      </c>
      <c r="J159" s="34" t="s">
        <v>118</v>
      </c>
    </row>
    <row r="160" spans="1:10" ht="19.5" customHeight="1">
      <c r="A160" s="88"/>
      <c r="B160" s="24" t="s">
        <v>11</v>
      </c>
      <c r="C160" s="24" t="s">
        <v>22</v>
      </c>
      <c r="D160" s="89"/>
      <c r="E160" s="90"/>
      <c r="F160" s="28" t="s">
        <v>23</v>
      </c>
      <c r="G160" s="26">
        <f>33+42+31</f>
        <v>106</v>
      </c>
      <c r="H160" s="26">
        <f t="shared" si="2"/>
        <v>95.4</v>
      </c>
      <c r="I160" s="2" t="s">
        <v>76</v>
      </c>
      <c r="J160" s="34"/>
    </row>
    <row r="161" spans="1:10" ht="19.5" customHeight="1">
      <c r="A161" s="88"/>
      <c r="B161" s="24" t="s">
        <v>8</v>
      </c>
      <c r="C161" s="24" t="s">
        <v>19</v>
      </c>
      <c r="D161" s="89" t="s">
        <v>26</v>
      </c>
      <c r="E161" s="90" t="s">
        <v>199</v>
      </c>
      <c r="F161" s="24" t="s">
        <v>21</v>
      </c>
      <c r="G161" s="26"/>
      <c r="H161" s="26">
        <f t="shared" si="2"/>
        <v>0</v>
      </c>
      <c r="I161" s="2" t="s">
        <v>83</v>
      </c>
      <c r="J161" s="34" t="s">
        <v>125</v>
      </c>
    </row>
    <row r="162" spans="1:10" ht="19.5" customHeight="1">
      <c r="A162" s="88"/>
      <c r="B162" s="24" t="s">
        <v>11</v>
      </c>
      <c r="C162" s="24" t="s">
        <v>22</v>
      </c>
      <c r="D162" s="89"/>
      <c r="E162" s="90"/>
      <c r="F162" s="28" t="s">
        <v>23</v>
      </c>
      <c r="G162" s="26">
        <f>49+43</f>
        <v>92</v>
      </c>
      <c r="H162" s="26">
        <f t="shared" si="2"/>
        <v>82.8</v>
      </c>
      <c r="I162" s="2" t="s">
        <v>83</v>
      </c>
      <c r="J162" s="34"/>
    </row>
    <row r="163" spans="1:10" ht="19.5" customHeight="1">
      <c r="A163" s="88"/>
      <c r="B163" s="24" t="s">
        <v>8</v>
      </c>
      <c r="C163" s="24" t="s">
        <v>22</v>
      </c>
      <c r="D163" s="89" t="s">
        <v>27</v>
      </c>
      <c r="E163" s="90" t="s">
        <v>200</v>
      </c>
      <c r="F163" s="24" t="s">
        <v>21</v>
      </c>
      <c r="G163" s="26"/>
      <c r="H163" s="26">
        <f t="shared" si="2"/>
        <v>0</v>
      </c>
      <c r="I163" s="2" t="s">
        <v>83</v>
      </c>
      <c r="J163" s="34" t="s">
        <v>123</v>
      </c>
    </row>
    <row r="164" spans="1:10" ht="19.5" customHeight="1">
      <c r="A164" s="88"/>
      <c r="B164" s="24" t="s">
        <v>11</v>
      </c>
      <c r="C164" s="24" t="s">
        <v>19</v>
      </c>
      <c r="D164" s="89"/>
      <c r="E164" s="90"/>
      <c r="F164" s="28" t="s">
        <v>23</v>
      </c>
      <c r="G164" s="26">
        <f>43+44</f>
        <v>87</v>
      </c>
      <c r="H164" s="26">
        <f t="shared" si="2"/>
        <v>78.3</v>
      </c>
      <c r="I164" s="2" t="s">
        <v>83</v>
      </c>
      <c r="J164" s="34"/>
    </row>
    <row r="165" spans="1:10" ht="19.5" customHeight="1">
      <c r="A165" s="88"/>
      <c r="B165" s="24" t="s">
        <v>8</v>
      </c>
      <c r="C165" s="24" t="s">
        <v>22</v>
      </c>
      <c r="D165" s="89" t="s">
        <v>28</v>
      </c>
      <c r="E165" s="90" t="s">
        <v>201</v>
      </c>
      <c r="F165" s="28" t="s">
        <v>23</v>
      </c>
      <c r="G165" s="26"/>
      <c r="H165" s="26">
        <f t="shared" si="2"/>
        <v>0</v>
      </c>
      <c r="I165" s="2" t="s">
        <v>76</v>
      </c>
      <c r="J165" s="34"/>
    </row>
    <row r="166" spans="1:10" ht="19.5" customHeight="1">
      <c r="A166" s="88"/>
      <c r="B166" s="24" t="s">
        <v>11</v>
      </c>
      <c r="C166" s="24" t="s">
        <v>19</v>
      </c>
      <c r="D166" s="89"/>
      <c r="E166" s="90"/>
      <c r="F166" s="24" t="s">
        <v>21</v>
      </c>
      <c r="G166" s="26">
        <f>53+47</f>
        <v>100</v>
      </c>
      <c r="H166" s="26">
        <f t="shared" si="2"/>
        <v>90</v>
      </c>
      <c r="I166" s="2" t="s">
        <v>76</v>
      </c>
      <c r="J166" s="34" t="s">
        <v>121</v>
      </c>
    </row>
    <row r="167" spans="1:10" ht="19.5" customHeight="1">
      <c r="A167" s="88"/>
      <c r="B167" s="24" t="s">
        <v>8</v>
      </c>
      <c r="C167" s="24" t="s">
        <v>22</v>
      </c>
      <c r="D167" s="89" t="s">
        <v>29</v>
      </c>
      <c r="E167" s="90" t="s">
        <v>202</v>
      </c>
      <c r="F167" s="28" t="s">
        <v>23</v>
      </c>
      <c r="G167" s="26"/>
      <c r="H167" s="26">
        <f t="shared" si="2"/>
        <v>0</v>
      </c>
      <c r="I167" s="2" t="s">
        <v>76</v>
      </c>
      <c r="J167" s="34"/>
    </row>
    <row r="168" spans="1:10" ht="19.5" customHeight="1">
      <c r="A168" s="88"/>
      <c r="B168" s="24" t="s">
        <v>11</v>
      </c>
      <c r="C168" s="24" t="s">
        <v>19</v>
      </c>
      <c r="D168" s="89"/>
      <c r="E168" s="90"/>
      <c r="F168" s="24" t="s">
        <v>21</v>
      </c>
      <c r="G168" s="26">
        <f>44+42</f>
        <v>86</v>
      </c>
      <c r="H168" s="26">
        <f t="shared" si="2"/>
        <v>77.4</v>
      </c>
      <c r="I168" s="2" t="s">
        <v>76</v>
      </c>
      <c r="J168" s="34" t="s">
        <v>119</v>
      </c>
    </row>
    <row r="169" spans="1:10" ht="19.5" customHeight="1">
      <c r="A169" s="88"/>
      <c r="B169" s="24" t="s">
        <v>8</v>
      </c>
      <c r="C169" s="24" t="s">
        <v>22</v>
      </c>
      <c r="D169" s="89" t="s">
        <v>30</v>
      </c>
      <c r="E169" s="90" t="s">
        <v>203</v>
      </c>
      <c r="F169" s="28" t="s">
        <v>23</v>
      </c>
      <c r="G169" s="26"/>
      <c r="H169" s="26">
        <f t="shared" si="2"/>
        <v>0</v>
      </c>
      <c r="I169" s="2" t="s">
        <v>76</v>
      </c>
      <c r="J169" s="34"/>
    </row>
    <row r="170" spans="1:10" ht="19.5" customHeight="1">
      <c r="A170" s="88"/>
      <c r="B170" s="24" t="s">
        <v>11</v>
      </c>
      <c r="C170" s="24" t="s">
        <v>19</v>
      </c>
      <c r="D170" s="89"/>
      <c r="E170" s="90"/>
      <c r="F170" s="24" t="s">
        <v>21</v>
      </c>
      <c r="G170" s="26">
        <f>42*2+42</f>
        <v>126</v>
      </c>
      <c r="H170" s="26">
        <f t="shared" si="2"/>
        <v>113.4</v>
      </c>
      <c r="I170" s="2" t="s">
        <v>76</v>
      </c>
      <c r="J170" s="34" t="s">
        <v>118</v>
      </c>
    </row>
    <row r="171" spans="1:10" ht="19.5" customHeight="1">
      <c r="A171" s="88"/>
      <c r="B171" s="24" t="s">
        <v>8</v>
      </c>
      <c r="C171" s="24" t="s">
        <v>22</v>
      </c>
      <c r="D171" s="95" t="s">
        <v>33</v>
      </c>
      <c r="E171" s="90" t="s">
        <v>204</v>
      </c>
      <c r="F171" s="28" t="s">
        <v>23</v>
      </c>
      <c r="G171" s="26"/>
      <c r="H171" s="26">
        <f t="shared" si="2"/>
        <v>0</v>
      </c>
      <c r="I171" s="2" t="s">
        <v>76</v>
      </c>
      <c r="J171" s="34"/>
    </row>
    <row r="172" spans="1:10" ht="19.5" customHeight="1">
      <c r="A172" s="88"/>
      <c r="B172" s="24" t="s">
        <v>11</v>
      </c>
      <c r="C172" s="24" t="s">
        <v>19</v>
      </c>
      <c r="D172" s="95"/>
      <c r="E172" s="90"/>
      <c r="F172" s="24" t="s">
        <v>21</v>
      </c>
      <c r="G172" s="26">
        <f>43+45</f>
        <v>88</v>
      </c>
      <c r="H172" s="26">
        <f t="shared" si="2"/>
        <v>79.2</v>
      </c>
      <c r="I172" s="2" t="s">
        <v>76</v>
      </c>
      <c r="J172" s="34" t="s">
        <v>125</v>
      </c>
    </row>
    <row r="173" spans="1:10" ht="19.5" customHeight="1">
      <c r="A173" s="88"/>
      <c r="B173" s="24" t="s">
        <v>8</v>
      </c>
      <c r="C173" s="24" t="s">
        <v>22</v>
      </c>
      <c r="D173" s="95" t="s">
        <v>52</v>
      </c>
      <c r="E173" s="90" t="s">
        <v>82</v>
      </c>
      <c r="F173" s="28" t="s">
        <v>23</v>
      </c>
      <c r="G173" s="26"/>
      <c r="H173" s="26">
        <f t="shared" si="2"/>
        <v>0</v>
      </c>
      <c r="I173" s="2" t="s">
        <v>83</v>
      </c>
      <c r="J173" s="34"/>
    </row>
    <row r="174" spans="1:10" ht="19.5" customHeight="1">
      <c r="A174" s="88"/>
      <c r="B174" s="24" t="s">
        <v>11</v>
      </c>
      <c r="C174" s="24" t="s">
        <v>19</v>
      </c>
      <c r="D174" s="95"/>
      <c r="E174" s="90"/>
      <c r="F174" s="24" t="s">
        <v>21</v>
      </c>
      <c r="G174" s="26">
        <f>51+40</f>
        <v>91</v>
      </c>
      <c r="H174" s="26">
        <f t="shared" si="2"/>
        <v>81.9</v>
      </c>
      <c r="I174" s="2" t="s">
        <v>83</v>
      </c>
      <c r="J174" s="34" t="s">
        <v>123</v>
      </c>
    </row>
    <row r="175" spans="1:10" ht="19.5" customHeight="1">
      <c r="A175" s="88"/>
      <c r="B175" s="24" t="s">
        <v>31</v>
      </c>
      <c r="C175" s="24">
        <v>2.3</v>
      </c>
      <c r="D175" s="89" t="s">
        <v>9</v>
      </c>
      <c r="E175" s="90" t="s">
        <v>84</v>
      </c>
      <c r="F175" s="25" t="s">
        <v>10</v>
      </c>
      <c r="G175" s="26"/>
      <c r="H175" s="26">
        <f t="shared" si="2"/>
        <v>0</v>
      </c>
      <c r="I175" s="2" t="s">
        <v>83</v>
      </c>
      <c r="J175" s="34"/>
    </row>
    <row r="176" spans="1:10" ht="19.5" customHeight="1">
      <c r="A176" s="88"/>
      <c r="B176" s="24" t="s">
        <v>32</v>
      </c>
      <c r="C176" s="24" t="s">
        <v>12</v>
      </c>
      <c r="D176" s="89"/>
      <c r="E176" s="90"/>
      <c r="F176" s="27" t="s">
        <v>13</v>
      </c>
      <c r="G176" s="26">
        <v>380</v>
      </c>
      <c r="H176" s="26">
        <f t="shared" si="2"/>
        <v>342</v>
      </c>
      <c r="I176" s="2" t="s">
        <v>83</v>
      </c>
      <c r="J176" s="34"/>
    </row>
    <row r="177" spans="1:10" ht="19.5" customHeight="1">
      <c r="A177" s="88"/>
      <c r="B177" s="24" t="s">
        <v>31</v>
      </c>
      <c r="C177" s="24">
        <v>2.3</v>
      </c>
      <c r="D177" s="89" t="s">
        <v>14</v>
      </c>
      <c r="E177" s="90" t="s">
        <v>174</v>
      </c>
      <c r="F177" s="25" t="s">
        <v>10</v>
      </c>
      <c r="G177" s="26"/>
      <c r="H177" s="26">
        <f t="shared" si="2"/>
        <v>0</v>
      </c>
      <c r="I177" s="2" t="s">
        <v>76</v>
      </c>
      <c r="J177" s="34"/>
    </row>
    <row r="178" spans="1:10" ht="19.5" customHeight="1">
      <c r="A178" s="88"/>
      <c r="B178" s="24" t="s">
        <v>32</v>
      </c>
      <c r="C178" s="24" t="s">
        <v>12</v>
      </c>
      <c r="D178" s="89"/>
      <c r="E178" s="90"/>
      <c r="F178" s="27" t="s">
        <v>13</v>
      </c>
      <c r="G178" s="26">
        <f>44+42+42+31</f>
        <v>159</v>
      </c>
      <c r="H178" s="26">
        <f t="shared" si="2"/>
        <v>143.1</v>
      </c>
      <c r="I178" s="2" t="s">
        <v>76</v>
      </c>
      <c r="J178" s="34"/>
    </row>
    <row r="179" spans="1:10" ht="19.5" customHeight="1">
      <c r="A179" s="88"/>
      <c r="B179" s="24" t="s">
        <v>31</v>
      </c>
      <c r="C179" s="24">
        <v>2.3</v>
      </c>
      <c r="D179" s="89" t="s">
        <v>15</v>
      </c>
      <c r="E179" s="90" t="s">
        <v>175</v>
      </c>
      <c r="F179" s="25" t="s">
        <v>10</v>
      </c>
      <c r="G179" s="26"/>
      <c r="H179" s="26">
        <f t="shared" si="2"/>
        <v>0</v>
      </c>
      <c r="I179" s="2" t="s">
        <v>76</v>
      </c>
      <c r="J179" s="34"/>
    </row>
    <row r="180" spans="1:10" ht="19.5" customHeight="1">
      <c r="A180" s="88"/>
      <c r="B180" s="24" t="s">
        <v>32</v>
      </c>
      <c r="C180" s="24" t="s">
        <v>12</v>
      </c>
      <c r="D180" s="89"/>
      <c r="E180" s="90"/>
      <c r="F180" s="27" t="s">
        <v>13</v>
      </c>
      <c r="G180" s="26">
        <f>42*3+45</f>
        <v>171</v>
      </c>
      <c r="H180" s="26">
        <f t="shared" si="2"/>
        <v>153.9</v>
      </c>
      <c r="I180" s="2" t="s">
        <v>76</v>
      </c>
      <c r="J180" s="34"/>
    </row>
    <row r="181" spans="1:10" ht="19.5" customHeight="1">
      <c r="A181" s="88"/>
      <c r="B181" s="24" t="s">
        <v>31</v>
      </c>
      <c r="C181" s="24" t="s">
        <v>12</v>
      </c>
      <c r="D181" s="89" t="s">
        <v>16</v>
      </c>
      <c r="E181" s="90" t="s">
        <v>176</v>
      </c>
      <c r="F181" s="27" t="s">
        <v>13</v>
      </c>
      <c r="G181" s="26"/>
      <c r="H181" s="26">
        <f t="shared" si="2"/>
        <v>0</v>
      </c>
      <c r="I181" s="2" t="s">
        <v>76</v>
      </c>
      <c r="J181" s="34"/>
    </row>
    <row r="182" spans="1:10" ht="19.5" customHeight="1">
      <c r="A182" s="88"/>
      <c r="B182" s="24" t="s">
        <v>32</v>
      </c>
      <c r="C182" s="24">
        <v>2.3</v>
      </c>
      <c r="D182" s="89"/>
      <c r="E182" s="90"/>
      <c r="F182" s="25" t="s">
        <v>10</v>
      </c>
      <c r="G182" s="26">
        <f>33+42+31</f>
        <v>106</v>
      </c>
      <c r="H182" s="26">
        <f t="shared" si="2"/>
        <v>95.4</v>
      </c>
      <c r="I182" s="2" t="s">
        <v>76</v>
      </c>
      <c r="J182" s="34"/>
    </row>
    <row r="183" spans="1:10" ht="19.5" customHeight="1">
      <c r="A183" s="88"/>
      <c r="B183" s="24" t="s">
        <v>31</v>
      </c>
      <c r="C183" s="24" t="s">
        <v>12</v>
      </c>
      <c r="D183" s="89" t="s">
        <v>17</v>
      </c>
      <c r="E183" s="90" t="s">
        <v>177</v>
      </c>
      <c r="F183" s="27" t="s">
        <v>13</v>
      </c>
      <c r="G183" s="26"/>
      <c r="H183" s="26">
        <f t="shared" si="2"/>
        <v>0</v>
      </c>
      <c r="I183" s="2" t="s">
        <v>83</v>
      </c>
      <c r="J183" s="34"/>
    </row>
    <row r="184" spans="1:10" ht="19.5" customHeight="1">
      <c r="A184" s="88"/>
      <c r="B184" s="24" t="s">
        <v>32</v>
      </c>
      <c r="C184" s="24">
        <v>2.3</v>
      </c>
      <c r="D184" s="89"/>
      <c r="E184" s="90"/>
      <c r="F184" s="25" t="s">
        <v>10</v>
      </c>
      <c r="G184" s="26">
        <f>44+42+50</f>
        <v>136</v>
      </c>
      <c r="H184" s="26">
        <f t="shared" si="2"/>
        <v>122.4</v>
      </c>
      <c r="I184" s="2" t="s">
        <v>83</v>
      </c>
      <c r="J184" s="34"/>
    </row>
    <row r="185" spans="1:10" ht="19.5" customHeight="1">
      <c r="A185" s="88"/>
      <c r="B185" s="24" t="s">
        <v>31</v>
      </c>
      <c r="C185" s="24" t="s">
        <v>12</v>
      </c>
      <c r="D185" s="89" t="s">
        <v>18</v>
      </c>
      <c r="E185" s="90" t="s">
        <v>86</v>
      </c>
      <c r="F185" s="27" t="s">
        <v>13</v>
      </c>
      <c r="G185" s="26"/>
      <c r="H185" s="26">
        <f t="shared" si="2"/>
        <v>0</v>
      </c>
      <c r="I185" s="2" t="s">
        <v>83</v>
      </c>
      <c r="J185" s="34"/>
    </row>
    <row r="186" spans="1:10" ht="19.5" customHeight="1">
      <c r="A186" s="88"/>
      <c r="B186" s="24" t="s">
        <v>32</v>
      </c>
      <c r="C186" s="24">
        <v>2.3</v>
      </c>
      <c r="D186" s="89"/>
      <c r="E186" s="90"/>
      <c r="F186" s="25" t="s">
        <v>10</v>
      </c>
      <c r="G186" s="26">
        <f>45+45</f>
        <v>90</v>
      </c>
      <c r="H186" s="26">
        <f t="shared" si="2"/>
        <v>81</v>
      </c>
      <c r="I186" s="2" t="s">
        <v>83</v>
      </c>
      <c r="J186" s="34"/>
    </row>
    <row r="187" spans="1:10" ht="19.5" customHeight="1">
      <c r="A187" s="88" t="s">
        <v>85</v>
      </c>
      <c r="B187" s="31" t="s">
        <v>31</v>
      </c>
      <c r="C187" s="31" t="s">
        <v>19</v>
      </c>
      <c r="D187" s="27" t="s">
        <v>20</v>
      </c>
      <c r="E187" s="30" t="s">
        <v>205</v>
      </c>
      <c r="F187" s="24" t="s">
        <v>21</v>
      </c>
      <c r="G187" s="26"/>
      <c r="H187" s="26">
        <f t="shared" si="2"/>
        <v>0</v>
      </c>
      <c r="I187" s="22" t="s">
        <v>76</v>
      </c>
      <c r="J187" s="34" t="s">
        <v>125</v>
      </c>
    </row>
    <row r="188" spans="1:10" ht="19.5" customHeight="1">
      <c r="A188" s="88"/>
      <c r="B188" s="24" t="s">
        <v>32</v>
      </c>
      <c r="C188" s="24" t="s">
        <v>22</v>
      </c>
      <c r="D188" s="27" t="s">
        <v>20</v>
      </c>
      <c r="E188" s="30" t="s">
        <v>205</v>
      </c>
      <c r="F188" s="28" t="s">
        <v>23</v>
      </c>
      <c r="G188" s="26">
        <f>48+48</f>
        <v>96</v>
      </c>
      <c r="H188" s="26">
        <f t="shared" si="2"/>
        <v>86.4</v>
      </c>
      <c r="I188" s="2" t="s">
        <v>76</v>
      </c>
      <c r="J188" s="34"/>
    </row>
    <row r="189" spans="1:10" ht="19.5" customHeight="1">
      <c r="A189" s="88"/>
      <c r="B189" s="24" t="s">
        <v>31</v>
      </c>
      <c r="C189" s="24" t="s">
        <v>19</v>
      </c>
      <c r="D189" s="89" t="s">
        <v>24</v>
      </c>
      <c r="E189" s="90" t="s">
        <v>206</v>
      </c>
      <c r="F189" s="24" t="s">
        <v>21</v>
      </c>
      <c r="G189" s="26"/>
      <c r="H189" s="26">
        <f t="shared" si="2"/>
        <v>0</v>
      </c>
      <c r="I189" s="2" t="s">
        <v>76</v>
      </c>
      <c r="J189" s="34" t="s">
        <v>118</v>
      </c>
    </row>
    <row r="190" spans="1:10" ht="19.5" customHeight="1">
      <c r="A190" s="88"/>
      <c r="B190" s="24" t="s">
        <v>32</v>
      </c>
      <c r="C190" s="24" t="s">
        <v>22</v>
      </c>
      <c r="D190" s="89"/>
      <c r="E190" s="90"/>
      <c r="F190" s="28" t="s">
        <v>23</v>
      </c>
      <c r="G190" s="26">
        <f>47+44</f>
        <v>91</v>
      </c>
      <c r="H190" s="26">
        <f t="shared" si="2"/>
        <v>81.9</v>
      </c>
      <c r="I190" s="2" t="s">
        <v>76</v>
      </c>
      <c r="J190" s="34"/>
    </row>
    <row r="191" spans="1:10" ht="19.5" customHeight="1">
      <c r="A191" s="88"/>
      <c r="B191" s="24" t="s">
        <v>31</v>
      </c>
      <c r="C191" s="24" t="s">
        <v>19</v>
      </c>
      <c r="D191" s="89" t="s">
        <v>25</v>
      </c>
      <c r="E191" s="90" t="s">
        <v>207</v>
      </c>
      <c r="F191" s="24" t="s">
        <v>21</v>
      </c>
      <c r="G191" s="26"/>
      <c r="H191" s="26">
        <f t="shared" si="2"/>
        <v>0</v>
      </c>
      <c r="I191" s="2" t="s">
        <v>76</v>
      </c>
      <c r="J191" s="34" t="s">
        <v>122</v>
      </c>
    </row>
    <row r="192" spans="1:10" ht="19.5" customHeight="1">
      <c r="A192" s="88"/>
      <c r="B192" s="24" t="s">
        <v>32</v>
      </c>
      <c r="C192" s="24" t="s">
        <v>22</v>
      </c>
      <c r="D192" s="89"/>
      <c r="E192" s="90"/>
      <c r="F192" s="28" t="s">
        <v>23</v>
      </c>
      <c r="G192" s="26">
        <f>62+53</f>
        <v>115</v>
      </c>
      <c r="H192" s="26">
        <f t="shared" si="2"/>
        <v>103.5</v>
      </c>
      <c r="I192" s="2" t="s">
        <v>76</v>
      </c>
      <c r="J192" s="34"/>
    </row>
    <row r="193" spans="1:10" ht="19.5" customHeight="1">
      <c r="A193" s="88"/>
      <c r="B193" s="24" t="s">
        <v>31</v>
      </c>
      <c r="C193" s="24" t="s">
        <v>19</v>
      </c>
      <c r="D193" s="89" t="s">
        <v>26</v>
      </c>
      <c r="E193" s="90" t="s">
        <v>208</v>
      </c>
      <c r="F193" s="24" t="s">
        <v>21</v>
      </c>
      <c r="G193" s="26"/>
      <c r="H193" s="26">
        <f t="shared" si="2"/>
        <v>0</v>
      </c>
      <c r="I193" s="2" t="s">
        <v>76</v>
      </c>
      <c r="J193" s="34" t="s">
        <v>119</v>
      </c>
    </row>
    <row r="194" spans="1:10" ht="19.5" customHeight="1">
      <c r="A194" s="88"/>
      <c r="B194" s="24" t="s">
        <v>32</v>
      </c>
      <c r="C194" s="24" t="s">
        <v>22</v>
      </c>
      <c r="D194" s="89"/>
      <c r="E194" s="90"/>
      <c r="F194" s="28" t="s">
        <v>23</v>
      </c>
      <c r="G194" s="26">
        <f>60+62</f>
        <v>122</v>
      </c>
      <c r="H194" s="26">
        <f t="shared" si="2"/>
        <v>109.8</v>
      </c>
      <c r="I194" s="2" t="s">
        <v>76</v>
      </c>
      <c r="J194" s="34"/>
    </row>
    <row r="195" spans="1:10" ht="19.5" customHeight="1">
      <c r="A195" s="88"/>
      <c r="B195" s="24" t="s">
        <v>31</v>
      </c>
      <c r="C195" s="24" t="s">
        <v>19</v>
      </c>
      <c r="D195" s="89" t="s">
        <v>27</v>
      </c>
      <c r="E195" s="90" t="s">
        <v>87</v>
      </c>
      <c r="F195" s="24" t="s">
        <v>21</v>
      </c>
      <c r="G195" s="26"/>
      <c r="H195" s="26">
        <f t="shared" si="2"/>
        <v>0</v>
      </c>
      <c r="I195" s="2" t="s">
        <v>76</v>
      </c>
      <c r="J195" s="34" t="s">
        <v>123</v>
      </c>
    </row>
    <row r="196" spans="1:10" ht="19.5" customHeight="1">
      <c r="A196" s="88"/>
      <c r="B196" s="24" t="s">
        <v>32</v>
      </c>
      <c r="C196" s="24" t="s">
        <v>22</v>
      </c>
      <c r="D196" s="89"/>
      <c r="E196" s="90"/>
      <c r="F196" s="28" t="s">
        <v>23</v>
      </c>
      <c r="G196" s="26">
        <f>39+38</f>
        <v>77</v>
      </c>
      <c r="H196" s="26">
        <f t="shared" si="2"/>
        <v>69.3</v>
      </c>
      <c r="I196" s="2" t="s">
        <v>76</v>
      </c>
      <c r="J196" s="34"/>
    </row>
    <row r="197" spans="1:10" ht="19.5" customHeight="1">
      <c r="A197" s="88"/>
      <c r="B197" s="24" t="s">
        <v>31</v>
      </c>
      <c r="C197" s="24" t="s">
        <v>22</v>
      </c>
      <c r="D197" s="89" t="s">
        <v>28</v>
      </c>
      <c r="E197" s="90" t="s">
        <v>88</v>
      </c>
      <c r="F197" s="24" t="s">
        <v>21</v>
      </c>
      <c r="G197" s="26"/>
      <c r="H197" s="26">
        <f t="shared" si="2"/>
        <v>0</v>
      </c>
      <c r="I197" s="2" t="s">
        <v>76</v>
      </c>
      <c r="J197" s="34" t="s">
        <v>124</v>
      </c>
    </row>
    <row r="198" spans="1:10" ht="19.5" customHeight="1">
      <c r="A198" s="88"/>
      <c r="B198" s="24" t="s">
        <v>32</v>
      </c>
      <c r="C198" s="24" t="s">
        <v>19</v>
      </c>
      <c r="D198" s="89"/>
      <c r="E198" s="90"/>
      <c r="F198" s="28" t="s">
        <v>23</v>
      </c>
      <c r="G198" s="26">
        <f>41+43</f>
        <v>84</v>
      </c>
      <c r="H198" s="26">
        <f t="shared" si="2"/>
        <v>75.60000000000001</v>
      </c>
      <c r="I198" s="2" t="s">
        <v>76</v>
      </c>
      <c r="J198" s="34"/>
    </row>
    <row r="199" spans="1:10" ht="19.5" customHeight="1">
      <c r="A199" s="88"/>
      <c r="B199" s="24" t="s">
        <v>31</v>
      </c>
      <c r="C199" s="24" t="s">
        <v>22</v>
      </c>
      <c r="D199" s="89" t="s">
        <v>29</v>
      </c>
      <c r="E199" s="90" t="s">
        <v>81</v>
      </c>
      <c r="F199" s="28" t="s">
        <v>23</v>
      </c>
      <c r="G199" s="26"/>
      <c r="H199" s="26">
        <f t="shared" si="2"/>
        <v>0</v>
      </c>
      <c r="I199" s="2" t="s">
        <v>76</v>
      </c>
      <c r="J199" s="34"/>
    </row>
    <row r="200" spans="1:10" ht="19.5" customHeight="1">
      <c r="A200" s="88"/>
      <c r="B200" s="24" t="s">
        <v>32</v>
      </c>
      <c r="C200" s="24" t="s">
        <v>19</v>
      </c>
      <c r="D200" s="89"/>
      <c r="E200" s="90"/>
      <c r="F200" s="24" t="s">
        <v>21</v>
      </c>
      <c r="G200" s="26">
        <f>43+42</f>
        <v>85</v>
      </c>
      <c r="H200" s="26">
        <f t="shared" si="2"/>
        <v>76.5</v>
      </c>
      <c r="I200" s="2" t="s">
        <v>76</v>
      </c>
      <c r="J200" s="34" t="s">
        <v>121</v>
      </c>
    </row>
    <row r="201" spans="1:10" ht="19.5" customHeight="1">
      <c r="A201" s="88"/>
      <c r="B201" s="24" t="s">
        <v>31</v>
      </c>
      <c r="C201" s="24" t="s">
        <v>22</v>
      </c>
      <c r="D201" s="89" t="s">
        <v>30</v>
      </c>
      <c r="E201" s="90" t="s">
        <v>89</v>
      </c>
      <c r="F201" s="28" t="s">
        <v>23</v>
      </c>
      <c r="G201" s="26"/>
      <c r="H201" s="26">
        <f t="shared" si="2"/>
        <v>0</v>
      </c>
      <c r="I201" s="2" t="s">
        <v>83</v>
      </c>
      <c r="J201" s="34"/>
    </row>
    <row r="202" spans="1:10" ht="19.5" customHeight="1">
      <c r="A202" s="88"/>
      <c r="B202" s="24" t="s">
        <v>32</v>
      </c>
      <c r="C202" s="24" t="s">
        <v>19</v>
      </c>
      <c r="D202" s="89"/>
      <c r="E202" s="90"/>
      <c r="F202" s="24" t="s">
        <v>21</v>
      </c>
      <c r="G202" s="26">
        <f>56+46</f>
        <v>102</v>
      </c>
      <c r="H202" s="26">
        <f t="shared" si="2"/>
        <v>91.8</v>
      </c>
      <c r="I202" s="2" t="s">
        <v>83</v>
      </c>
      <c r="J202" s="34" t="s">
        <v>118</v>
      </c>
    </row>
    <row r="203" spans="1:10" ht="19.5" customHeight="1">
      <c r="A203" s="88"/>
      <c r="B203" s="24" t="s">
        <v>31</v>
      </c>
      <c r="C203" s="24" t="s">
        <v>22</v>
      </c>
      <c r="D203" s="89" t="s">
        <v>33</v>
      </c>
      <c r="E203" s="90" t="s">
        <v>209</v>
      </c>
      <c r="F203" s="28" t="s">
        <v>23</v>
      </c>
      <c r="G203" s="26"/>
      <c r="H203" s="26">
        <f t="shared" si="2"/>
        <v>0</v>
      </c>
      <c r="I203" s="2" t="s">
        <v>83</v>
      </c>
      <c r="J203" s="34"/>
    </row>
    <row r="204" spans="1:10" ht="19.5" customHeight="1">
      <c r="A204" s="88"/>
      <c r="B204" s="24" t="s">
        <v>32</v>
      </c>
      <c r="C204" s="24" t="s">
        <v>19</v>
      </c>
      <c r="D204" s="89"/>
      <c r="E204" s="90"/>
      <c r="F204" s="24" t="s">
        <v>21</v>
      </c>
      <c r="G204" s="26">
        <f>52+49</f>
        <v>101</v>
      </c>
      <c r="H204" s="26">
        <f t="shared" si="2"/>
        <v>90.9</v>
      </c>
      <c r="I204" s="2" t="s">
        <v>83</v>
      </c>
      <c r="J204" s="34" t="s">
        <v>125</v>
      </c>
    </row>
    <row r="205" spans="1:10" ht="19.5" customHeight="1">
      <c r="A205" s="88"/>
      <c r="B205" s="24" t="s">
        <v>31</v>
      </c>
      <c r="C205" s="24" t="s">
        <v>22</v>
      </c>
      <c r="D205" s="89" t="s">
        <v>34</v>
      </c>
      <c r="E205" s="90" t="s">
        <v>210</v>
      </c>
      <c r="F205" s="28" t="s">
        <v>23</v>
      </c>
      <c r="G205" s="26"/>
      <c r="H205" s="26">
        <f t="shared" si="2"/>
        <v>0</v>
      </c>
      <c r="I205" s="2" t="s">
        <v>83</v>
      </c>
      <c r="J205" s="34"/>
    </row>
    <row r="206" spans="1:10" ht="19.5" customHeight="1">
      <c r="A206" s="88"/>
      <c r="B206" s="24" t="s">
        <v>32</v>
      </c>
      <c r="C206" s="24" t="s">
        <v>19</v>
      </c>
      <c r="D206" s="89"/>
      <c r="E206" s="90"/>
      <c r="F206" s="24" t="s">
        <v>21</v>
      </c>
      <c r="G206" s="26">
        <f>50+48</f>
        <v>98</v>
      </c>
      <c r="H206" s="26">
        <f t="shared" si="2"/>
        <v>88.2</v>
      </c>
      <c r="I206" s="2" t="s">
        <v>83</v>
      </c>
      <c r="J206" s="34" t="s">
        <v>124</v>
      </c>
    </row>
    <row r="207" spans="1:10" ht="19.5" customHeight="1">
      <c r="A207" s="88"/>
      <c r="B207" s="24" t="s">
        <v>31</v>
      </c>
      <c r="C207" s="24" t="s">
        <v>22</v>
      </c>
      <c r="D207" s="89" t="s">
        <v>52</v>
      </c>
      <c r="E207" s="90" t="s">
        <v>178</v>
      </c>
      <c r="F207" s="28" t="s">
        <v>23</v>
      </c>
      <c r="G207" s="26"/>
      <c r="H207" s="26">
        <f t="shared" si="2"/>
        <v>0</v>
      </c>
      <c r="I207" s="2" t="s">
        <v>90</v>
      </c>
      <c r="J207" s="34"/>
    </row>
    <row r="208" spans="1:10" ht="19.5" customHeight="1">
      <c r="A208" s="88"/>
      <c r="B208" s="24" t="s">
        <v>32</v>
      </c>
      <c r="C208" s="24" t="s">
        <v>19</v>
      </c>
      <c r="D208" s="89"/>
      <c r="E208" s="90"/>
      <c r="F208" s="24" t="s">
        <v>21</v>
      </c>
      <c r="G208" s="26">
        <f>27+31+25</f>
        <v>83</v>
      </c>
      <c r="H208" s="26">
        <f t="shared" si="2"/>
        <v>74.7</v>
      </c>
      <c r="I208" s="2" t="s">
        <v>90</v>
      </c>
      <c r="J208" s="34" t="s">
        <v>119</v>
      </c>
    </row>
    <row r="209" spans="1:10" ht="19.5" customHeight="1">
      <c r="A209" s="88"/>
      <c r="B209" s="24" t="s">
        <v>31</v>
      </c>
      <c r="C209" s="24" t="s">
        <v>22</v>
      </c>
      <c r="D209" s="89" t="s">
        <v>73</v>
      </c>
      <c r="E209" s="90" t="s">
        <v>179</v>
      </c>
      <c r="F209" s="28" t="s">
        <v>23</v>
      </c>
      <c r="G209" s="26"/>
      <c r="H209" s="26">
        <f aca="true" t="shared" si="3" ref="H209:H272">G209*90%</f>
        <v>0</v>
      </c>
      <c r="I209" s="2" t="s">
        <v>90</v>
      </c>
      <c r="J209" s="34"/>
    </row>
    <row r="210" spans="1:10" ht="19.5" customHeight="1">
      <c r="A210" s="88"/>
      <c r="B210" s="24" t="s">
        <v>32</v>
      </c>
      <c r="C210" s="24" t="s">
        <v>19</v>
      </c>
      <c r="D210" s="89"/>
      <c r="E210" s="90"/>
      <c r="F210" s="24" t="s">
        <v>21</v>
      </c>
      <c r="G210" s="26">
        <f>27+30+33</f>
        <v>90</v>
      </c>
      <c r="H210" s="26">
        <f t="shared" si="3"/>
        <v>81</v>
      </c>
      <c r="I210" s="2" t="s">
        <v>90</v>
      </c>
      <c r="J210" s="34" t="s">
        <v>123</v>
      </c>
    </row>
    <row r="211" spans="1:10" ht="19.5" customHeight="1">
      <c r="A211" s="88" t="s">
        <v>128</v>
      </c>
      <c r="B211" s="24" t="s">
        <v>8</v>
      </c>
      <c r="C211" s="24">
        <v>2.3</v>
      </c>
      <c r="D211" s="89" t="s">
        <v>9</v>
      </c>
      <c r="E211" s="90" t="s">
        <v>93</v>
      </c>
      <c r="F211" s="25" t="s">
        <v>10</v>
      </c>
      <c r="G211" s="26"/>
      <c r="H211" s="26">
        <f t="shared" si="3"/>
        <v>0</v>
      </c>
      <c r="I211" s="2" t="s">
        <v>83</v>
      </c>
      <c r="J211" s="34"/>
    </row>
    <row r="212" spans="1:10" ht="19.5" customHeight="1">
      <c r="A212" s="88"/>
      <c r="B212" s="24" t="s">
        <v>11</v>
      </c>
      <c r="C212" s="24" t="s">
        <v>12</v>
      </c>
      <c r="D212" s="89"/>
      <c r="E212" s="90"/>
      <c r="F212" s="27" t="s">
        <v>13</v>
      </c>
      <c r="G212" s="26">
        <f>301+41+29</f>
        <v>371</v>
      </c>
      <c r="H212" s="26">
        <f t="shared" si="3"/>
        <v>333.90000000000003</v>
      </c>
      <c r="I212" s="2" t="s">
        <v>90</v>
      </c>
      <c r="J212" s="34"/>
    </row>
    <row r="213" spans="1:10" ht="19.5" customHeight="1">
      <c r="A213" s="88"/>
      <c r="B213" s="24" t="s">
        <v>8</v>
      </c>
      <c r="C213" s="24">
        <v>2.3</v>
      </c>
      <c r="D213" s="95" t="s">
        <v>14</v>
      </c>
      <c r="E213" s="90" t="s">
        <v>180</v>
      </c>
      <c r="F213" s="25" t="s">
        <v>10</v>
      </c>
      <c r="G213" s="32"/>
      <c r="H213" s="26">
        <f t="shared" si="3"/>
        <v>0</v>
      </c>
      <c r="I213" s="2" t="s">
        <v>92</v>
      </c>
      <c r="J213" s="34"/>
    </row>
    <row r="214" spans="1:10" ht="19.5" customHeight="1">
      <c r="A214" s="88"/>
      <c r="B214" s="24" t="s">
        <v>11</v>
      </c>
      <c r="C214" s="24" t="s">
        <v>12</v>
      </c>
      <c r="D214" s="95"/>
      <c r="E214" s="90"/>
      <c r="F214" s="27" t="s">
        <v>13</v>
      </c>
      <c r="G214" s="32">
        <f>57+57+39+32</f>
        <v>185</v>
      </c>
      <c r="H214" s="26">
        <f t="shared" si="3"/>
        <v>166.5</v>
      </c>
      <c r="I214" s="2" t="s">
        <v>92</v>
      </c>
      <c r="J214" s="34"/>
    </row>
    <row r="215" spans="1:10" ht="19.5" customHeight="1">
      <c r="A215" s="88"/>
      <c r="B215" s="24" t="s">
        <v>8</v>
      </c>
      <c r="C215" s="24">
        <v>2.3</v>
      </c>
      <c r="D215" s="89" t="s">
        <v>15</v>
      </c>
      <c r="E215" s="90" t="s">
        <v>46</v>
      </c>
      <c r="F215" s="25" t="s">
        <v>10</v>
      </c>
      <c r="G215" s="26"/>
      <c r="H215" s="26">
        <f t="shared" si="3"/>
        <v>0</v>
      </c>
      <c r="I215" s="2" t="s">
        <v>90</v>
      </c>
      <c r="J215" s="34"/>
    </row>
    <row r="216" spans="1:10" ht="19.5" customHeight="1">
      <c r="A216" s="88"/>
      <c r="B216" s="24" t="s">
        <v>11</v>
      </c>
      <c r="C216" s="24" t="s">
        <v>12</v>
      </c>
      <c r="D216" s="89"/>
      <c r="E216" s="90"/>
      <c r="F216" s="27" t="s">
        <v>13</v>
      </c>
      <c r="G216" s="26">
        <v>173</v>
      </c>
      <c r="H216" s="26">
        <f t="shared" si="3"/>
        <v>155.70000000000002</v>
      </c>
      <c r="I216" s="2" t="s">
        <v>90</v>
      </c>
      <c r="J216" s="34"/>
    </row>
    <row r="217" spans="1:10" ht="19.5" customHeight="1">
      <c r="A217" s="88"/>
      <c r="B217" s="24" t="s">
        <v>8</v>
      </c>
      <c r="C217" s="24" t="s">
        <v>12</v>
      </c>
      <c r="D217" s="89" t="s">
        <v>16</v>
      </c>
      <c r="E217" s="90" t="s">
        <v>211</v>
      </c>
      <c r="F217" s="27" t="s">
        <v>13</v>
      </c>
      <c r="G217" s="26"/>
      <c r="H217" s="26">
        <f t="shared" si="3"/>
        <v>0</v>
      </c>
      <c r="I217" s="2" t="s">
        <v>90</v>
      </c>
      <c r="J217" s="34"/>
    </row>
    <row r="218" spans="1:10" ht="19.5" customHeight="1">
      <c r="A218" s="88"/>
      <c r="B218" s="24" t="s">
        <v>11</v>
      </c>
      <c r="C218" s="24">
        <v>2.3</v>
      </c>
      <c r="D218" s="89"/>
      <c r="E218" s="90"/>
      <c r="F218" s="25" t="s">
        <v>10</v>
      </c>
      <c r="G218" s="26">
        <v>112</v>
      </c>
      <c r="H218" s="26">
        <f t="shared" si="3"/>
        <v>100.8</v>
      </c>
      <c r="I218" s="2" t="s">
        <v>90</v>
      </c>
      <c r="J218" s="34"/>
    </row>
    <row r="219" spans="1:10" ht="19.5" customHeight="1">
      <c r="A219" s="88"/>
      <c r="B219" s="24" t="s">
        <v>8</v>
      </c>
      <c r="C219" s="24" t="s">
        <v>12</v>
      </c>
      <c r="D219" s="89" t="s">
        <v>17</v>
      </c>
      <c r="E219" s="90" t="s">
        <v>181</v>
      </c>
      <c r="F219" s="27" t="s">
        <v>13</v>
      </c>
      <c r="G219" s="26"/>
      <c r="H219" s="26">
        <f t="shared" si="3"/>
        <v>0</v>
      </c>
      <c r="I219" s="2" t="s">
        <v>90</v>
      </c>
      <c r="J219" s="34"/>
    </row>
    <row r="220" spans="1:10" ht="19.5" customHeight="1">
      <c r="A220" s="88"/>
      <c r="B220" s="24" t="s">
        <v>11</v>
      </c>
      <c r="C220" s="24">
        <v>2.3</v>
      </c>
      <c r="D220" s="89"/>
      <c r="E220" s="90"/>
      <c r="F220" s="25" t="s">
        <v>10</v>
      </c>
      <c r="G220" s="26">
        <f>40+46+44</f>
        <v>130</v>
      </c>
      <c r="H220" s="26">
        <f t="shared" si="3"/>
        <v>117</v>
      </c>
      <c r="I220" s="2" t="s">
        <v>90</v>
      </c>
      <c r="J220" s="34"/>
    </row>
    <row r="221" spans="1:10" ht="19.5" customHeight="1">
      <c r="A221" s="88"/>
      <c r="B221" s="24" t="s">
        <v>8</v>
      </c>
      <c r="C221" s="24" t="s">
        <v>12</v>
      </c>
      <c r="D221" s="89" t="s">
        <v>18</v>
      </c>
      <c r="E221" s="90" t="s">
        <v>182</v>
      </c>
      <c r="F221" s="27" t="s">
        <v>13</v>
      </c>
      <c r="G221" s="26"/>
      <c r="H221" s="26">
        <f t="shared" si="3"/>
        <v>0</v>
      </c>
      <c r="I221" s="2" t="s">
        <v>90</v>
      </c>
      <c r="J221" s="34"/>
    </row>
    <row r="222" spans="1:10" ht="19.5" customHeight="1">
      <c r="A222" s="88"/>
      <c r="B222" s="24" t="s">
        <v>11</v>
      </c>
      <c r="C222" s="24">
        <v>2.3</v>
      </c>
      <c r="D222" s="89"/>
      <c r="E222" s="90"/>
      <c r="F222" s="25" t="s">
        <v>10</v>
      </c>
      <c r="G222" s="26">
        <v>129</v>
      </c>
      <c r="H222" s="26">
        <f t="shared" si="3"/>
        <v>116.10000000000001</v>
      </c>
      <c r="I222" s="2" t="s">
        <v>90</v>
      </c>
      <c r="J222" s="34"/>
    </row>
    <row r="223" spans="1:10" ht="19.5" customHeight="1">
      <c r="A223" s="88"/>
      <c r="B223" s="24" t="s">
        <v>8</v>
      </c>
      <c r="C223" s="24" t="s">
        <v>19</v>
      </c>
      <c r="D223" s="27" t="s">
        <v>20</v>
      </c>
      <c r="E223" s="30" t="s">
        <v>49</v>
      </c>
      <c r="F223" s="24" t="s">
        <v>21</v>
      </c>
      <c r="G223" s="26"/>
      <c r="H223" s="26">
        <f t="shared" si="3"/>
        <v>0</v>
      </c>
      <c r="I223" s="2" t="s">
        <v>92</v>
      </c>
      <c r="J223" s="34" t="s">
        <v>121</v>
      </c>
    </row>
    <row r="224" spans="1:10" ht="19.5" customHeight="1">
      <c r="A224" s="88" t="s">
        <v>128</v>
      </c>
      <c r="B224" s="24" t="s">
        <v>11</v>
      </c>
      <c r="C224" s="24" t="s">
        <v>22</v>
      </c>
      <c r="D224" s="27" t="s">
        <v>20</v>
      </c>
      <c r="E224" s="30" t="s">
        <v>49</v>
      </c>
      <c r="F224" s="28" t="s">
        <v>23</v>
      </c>
      <c r="G224" s="26">
        <v>123</v>
      </c>
      <c r="H224" s="26">
        <f t="shared" si="3"/>
        <v>110.7</v>
      </c>
      <c r="I224" s="2" t="s">
        <v>92</v>
      </c>
      <c r="J224" s="34"/>
    </row>
    <row r="225" spans="1:10" ht="19.5" customHeight="1">
      <c r="A225" s="88"/>
      <c r="B225" s="24" t="s">
        <v>8</v>
      </c>
      <c r="C225" s="24" t="s">
        <v>19</v>
      </c>
      <c r="D225" s="89" t="s">
        <v>24</v>
      </c>
      <c r="E225" s="90" t="s">
        <v>212</v>
      </c>
      <c r="F225" s="24" t="s">
        <v>21</v>
      </c>
      <c r="G225" s="26"/>
      <c r="H225" s="26">
        <f t="shared" si="3"/>
        <v>0</v>
      </c>
      <c r="I225" s="2" t="s">
        <v>92</v>
      </c>
      <c r="J225" s="34" t="s">
        <v>123</v>
      </c>
    </row>
    <row r="226" spans="1:10" ht="19.5" customHeight="1">
      <c r="A226" s="88"/>
      <c r="B226" s="24" t="s">
        <v>11</v>
      </c>
      <c r="C226" s="24" t="s">
        <v>22</v>
      </c>
      <c r="D226" s="89"/>
      <c r="E226" s="90"/>
      <c r="F226" s="28" t="s">
        <v>23</v>
      </c>
      <c r="G226" s="26">
        <f>44+51</f>
        <v>95</v>
      </c>
      <c r="H226" s="26">
        <f t="shared" si="3"/>
        <v>85.5</v>
      </c>
      <c r="I226" s="2" t="s">
        <v>92</v>
      </c>
      <c r="J226" s="34"/>
    </row>
    <row r="227" spans="1:10" ht="19.5" customHeight="1">
      <c r="A227" s="88"/>
      <c r="B227" s="24" t="s">
        <v>8</v>
      </c>
      <c r="C227" s="24" t="s">
        <v>19</v>
      </c>
      <c r="D227" s="89" t="s">
        <v>25</v>
      </c>
      <c r="E227" s="90" t="s">
        <v>213</v>
      </c>
      <c r="F227" s="24" t="s">
        <v>21</v>
      </c>
      <c r="G227" s="26"/>
      <c r="H227" s="26">
        <f t="shared" si="3"/>
        <v>0</v>
      </c>
      <c r="I227" s="2" t="s">
        <v>92</v>
      </c>
      <c r="J227" s="34" t="s">
        <v>122</v>
      </c>
    </row>
    <row r="228" spans="1:10" ht="19.5" customHeight="1">
      <c r="A228" s="88"/>
      <c r="B228" s="24" t="s">
        <v>11</v>
      </c>
      <c r="C228" s="24" t="s">
        <v>22</v>
      </c>
      <c r="D228" s="89"/>
      <c r="E228" s="90"/>
      <c r="F228" s="28" t="s">
        <v>23</v>
      </c>
      <c r="G228" s="26">
        <f>41+49</f>
        <v>90</v>
      </c>
      <c r="H228" s="26">
        <f t="shared" si="3"/>
        <v>81</v>
      </c>
      <c r="I228" s="2" t="s">
        <v>92</v>
      </c>
      <c r="J228" s="34"/>
    </row>
    <row r="229" spans="1:10" ht="19.5" customHeight="1">
      <c r="A229" s="88"/>
      <c r="B229" s="24" t="s">
        <v>8</v>
      </c>
      <c r="C229" s="24" t="s">
        <v>19</v>
      </c>
      <c r="D229" s="89" t="s">
        <v>26</v>
      </c>
      <c r="E229" s="90" t="s">
        <v>134</v>
      </c>
      <c r="F229" s="24" t="s">
        <v>21</v>
      </c>
      <c r="G229" s="26"/>
      <c r="H229" s="26">
        <f t="shared" si="3"/>
        <v>0</v>
      </c>
      <c r="I229" s="2" t="s">
        <v>92</v>
      </c>
      <c r="J229" s="34" t="s">
        <v>125</v>
      </c>
    </row>
    <row r="230" spans="1:10" ht="19.5" customHeight="1">
      <c r="A230" s="88"/>
      <c r="B230" s="24" t="s">
        <v>11</v>
      </c>
      <c r="C230" s="24" t="s">
        <v>22</v>
      </c>
      <c r="D230" s="89"/>
      <c r="E230" s="90"/>
      <c r="F230" s="28" t="s">
        <v>23</v>
      </c>
      <c r="G230" s="26">
        <f>40+30+40</f>
        <v>110</v>
      </c>
      <c r="H230" s="26">
        <f t="shared" si="3"/>
        <v>99</v>
      </c>
      <c r="I230" s="2" t="s">
        <v>92</v>
      </c>
      <c r="J230" s="34"/>
    </row>
    <row r="231" spans="1:10" ht="19.5" customHeight="1">
      <c r="A231" s="88"/>
      <c r="B231" s="24" t="s">
        <v>8</v>
      </c>
      <c r="C231" s="24" t="s">
        <v>19</v>
      </c>
      <c r="D231" s="95" t="s">
        <v>27</v>
      </c>
      <c r="E231" s="90" t="s">
        <v>94</v>
      </c>
      <c r="F231" s="24" t="s">
        <v>21</v>
      </c>
      <c r="G231" s="26"/>
      <c r="H231" s="26">
        <f t="shared" si="3"/>
        <v>0</v>
      </c>
      <c r="I231" s="2" t="s">
        <v>92</v>
      </c>
      <c r="J231" s="34" t="s">
        <v>118</v>
      </c>
    </row>
    <row r="232" spans="1:10" ht="19.5" customHeight="1">
      <c r="A232" s="88"/>
      <c r="B232" s="24" t="s">
        <v>11</v>
      </c>
      <c r="C232" s="24" t="s">
        <v>22</v>
      </c>
      <c r="D232" s="95"/>
      <c r="E232" s="90"/>
      <c r="F232" s="28" t="s">
        <v>23</v>
      </c>
      <c r="G232" s="26">
        <f>35+31+42</f>
        <v>108</v>
      </c>
      <c r="H232" s="26">
        <f t="shared" si="3"/>
        <v>97.2</v>
      </c>
      <c r="I232" s="2" t="s">
        <v>92</v>
      </c>
      <c r="J232" s="34"/>
    </row>
    <row r="233" spans="1:10" ht="19.5" customHeight="1">
      <c r="A233" s="88"/>
      <c r="B233" s="24" t="s">
        <v>8</v>
      </c>
      <c r="C233" s="24" t="s">
        <v>22</v>
      </c>
      <c r="D233" s="89" t="s">
        <v>28</v>
      </c>
      <c r="E233" s="90" t="s">
        <v>48</v>
      </c>
      <c r="F233" s="28" t="s">
        <v>23</v>
      </c>
      <c r="G233" s="26"/>
      <c r="H233" s="26">
        <f t="shared" si="3"/>
        <v>0</v>
      </c>
      <c r="I233" s="2" t="s">
        <v>92</v>
      </c>
      <c r="J233" s="34"/>
    </row>
    <row r="234" spans="1:10" ht="19.5" customHeight="1">
      <c r="A234" s="88"/>
      <c r="B234" s="24" t="s">
        <v>11</v>
      </c>
      <c r="C234" s="24" t="s">
        <v>19</v>
      </c>
      <c r="D234" s="89"/>
      <c r="E234" s="90"/>
      <c r="F234" s="24" t="s">
        <v>21</v>
      </c>
      <c r="G234" s="26">
        <f>50+52</f>
        <v>102</v>
      </c>
      <c r="H234" s="26">
        <f t="shared" si="3"/>
        <v>91.8</v>
      </c>
      <c r="I234" s="2" t="s">
        <v>92</v>
      </c>
      <c r="J234" s="34" t="s">
        <v>124</v>
      </c>
    </row>
    <row r="235" spans="1:10" ht="19.5" customHeight="1">
      <c r="A235" s="88"/>
      <c r="B235" s="24" t="s">
        <v>8</v>
      </c>
      <c r="C235" s="24" t="s">
        <v>22</v>
      </c>
      <c r="D235" s="95" t="s">
        <v>29</v>
      </c>
      <c r="E235" s="90" t="s">
        <v>51</v>
      </c>
      <c r="F235" s="28" t="s">
        <v>23</v>
      </c>
      <c r="G235" s="32"/>
      <c r="H235" s="26">
        <f t="shared" si="3"/>
        <v>0</v>
      </c>
      <c r="I235" s="2" t="s">
        <v>92</v>
      </c>
      <c r="J235" s="34"/>
    </row>
    <row r="236" spans="1:10" ht="19.5" customHeight="1">
      <c r="A236" s="88"/>
      <c r="B236" s="24" t="s">
        <v>11</v>
      </c>
      <c r="C236" s="24" t="s">
        <v>19</v>
      </c>
      <c r="D236" s="95"/>
      <c r="E236" s="90"/>
      <c r="F236" s="24" t="s">
        <v>21</v>
      </c>
      <c r="G236" s="32">
        <f>52+52</f>
        <v>104</v>
      </c>
      <c r="H236" s="26">
        <f t="shared" si="3"/>
        <v>93.60000000000001</v>
      </c>
      <c r="I236" s="2" t="s">
        <v>92</v>
      </c>
      <c r="J236" s="34" t="s">
        <v>123</v>
      </c>
    </row>
    <row r="237" spans="1:10" ht="19.5" customHeight="1">
      <c r="A237" s="88"/>
      <c r="B237" s="24" t="s">
        <v>8</v>
      </c>
      <c r="C237" s="24" t="s">
        <v>22</v>
      </c>
      <c r="D237" s="89" t="s">
        <v>30</v>
      </c>
      <c r="E237" s="90" t="s">
        <v>183</v>
      </c>
      <c r="F237" s="28" t="s">
        <v>23</v>
      </c>
      <c r="G237" s="26"/>
      <c r="H237" s="26">
        <f t="shared" si="3"/>
        <v>0</v>
      </c>
      <c r="I237" s="2" t="s">
        <v>92</v>
      </c>
      <c r="J237" s="34"/>
    </row>
    <row r="238" spans="1:10" ht="19.5" customHeight="1">
      <c r="A238" s="88"/>
      <c r="B238" s="24" t="s">
        <v>11</v>
      </c>
      <c r="C238" s="24" t="s">
        <v>19</v>
      </c>
      <c r="D238" s="89"/>
      <c r="E238" s="90"/>
      <c r="F238" s="24" t="s">
        <v>21</v>
      </c>
      <c r="G238" s="26">
        <f>33+44+45</f>
        <v>122</v>
      </c>
      <c r="H238" s="26">
        <f t="shared" si="3"/>
        <v>109.8</v>
      </c>
      <c r="I238" s="2" t="s">
        <v>92</v>
      </c>
      <c r="J238" s="34" t="s">
        <v>125</v>
      </c>
    </row>
    <row r="239" spans="1:10" ht="19.5" customHeight="1">
      <c r="A239" s="88"/>
      <c r="B239" s="24" t="s">
        <v>8</v>
      </c>
      <c r="C239" s="24" t="s">
        <v>22</v>
      </c>
      <c r="D239" s="89" t="s">
        <v>33</v>
      </c>
      <c r="E239" s="90" t="s">
        <v>139</v>
      </c>
      <c r="F239" s="28" t="s">
        <v>23</v>
      </c>
      <c r="G239" s="26"/>
      <c r="H239" s="26">
        <f t="shared" si="3"/>
        <v>0</v>
      </c>
      <c r="I239" s="2" t="s">
        <v>83</v>
      </c>
      <c r="J239" s="34"/>
    </row>
    <row r="240" spans="1:10" ht="19.5" customHeight="1">
      <c r="A240" s="88"/>
      <c r="B240" s="24" t="s">
        <v>11</v>
      </c>
      <c r="C240" s="24" t="s">
        <v>19</v>
      </c>
      <c r="D240" s="89"/>
      <c r="E240" s="90"/>
      <c r="F240" s="24" t="s">
        <v>21</v>
      </c>
      <c r="G240" s="26">
        <f>44+42+50</f>
        <v>136</v>
      </c>
      <c r="H240" s="26">
        <f t="shared" si="3"/>
        <v>122.4</v>
      </c>
      <c r="I240" s="2" t="s">
        <v>83</v>
      </c>
      <c r="J240" s="34" t="s">
        <v>119</v>
      </c>
    </row>
    <row r="241" spans="1:13" ht="19.5" customHeight="1">
      <c r="A241" s="88"/>
      <c r="B241" s="24" t="s">
        <v>8</v>
      </c>
      <c r="C241" s="24" t="s">
        <v>22</v>
      </c>
      <c r="D241" s="95" t="s">
        <v>34</v>
      </c>
      <c r="E241" s="90" t="s">
        <v>177</v>
      </c>
      <c r="F241" s="28" t="s">
        <v>23</v>
      </c>
      <c r="G241" s="26"/>
      <c r="H241" s="26">
        <f t="shared" si="3"/>
        <v>0</v>
      </c>
      <c r="I241" s="2" t="s">
        <v>83</v>
      </c>
      <c r="J241" s="34"/>
      <c r="M241" s="96"/>
    </row>
    <row r="242" spans="1:13" ht="19.5" customHeight="1" thickBot="1">
      <c r="A242" s="88"/>
      <c r="B242" s="24" t="s">
        <v>11</v>
      </c>
      <c r="C242" s="24" t="s">
        <v>19</v>
      </c>
      <c r="D242" s="95"/>
      <c r="E242" s="90"/>
      <c r="F242" s="24" t="s">
        <v>21</v>
      </c>
      <c r="G242" s="26">
        <f>45+45</f>
        <v>90</v>
      </c>
      <c r="H242" s="26">
        <f t="shared" si="3"/>
        <v>81</v>
      </c>
      <c r="I242" s="2" t="s">
        <v>83</v>
      </c>
      <c r="J242" s="34" t="s">
        <v>118</v>
      </c>
      <c r="M242" s="97"/>
    </row>
    <row r="243" spans="1:10" ht="19.5" customHeight="1">
      <c r="A243" s="88"/>
      <c r="B243" s="24" t="s">
        <v>8</v>
      </c>
      <c r="C243" s="24" t="s">
        <v>22</v>
      </c>
      <c r="D243" s="89" t="s">
        <v>52</v>
      </c>
      <c r="E243" s="90" t="s">
        <v>86</v>
      </c>
      <c r="F243" s="28" t="s">
        <v>23</v>
      </c>
      <c r="G243" s="26"/>
      <c r="H243" s="26">
        <f t="shared" si="3"/>
        <v>0</v>
      </c>
      <c r="I243" s="2" t="s">
        <v>101</v>
      </c>
      <c r="J243" s="34"/>
    </row>
    <row r="244" spans="1:10" ht="19.5" customHeight="1">
      <c r="A244" s="88"/>
      <c r="B244" s="24" t="s">
        <v>11</v>
      </c>
      <c r="C244" s="24" t="s">
        <v>19</v>
      </c>
      <c r="D244" s="89"/>
      <c r="E244" s="90"/>
      <c r="F244" s="24" t="s">
        <v>21</v>
      </c>
      <c r="G244" s="26">
        <f>34+28</f>
        <v>62</v>
      </c>
      <c r="H244" s="26">
        <f t="shared" si="3"/>
        <v>55.800000000000004</v>
      </c>
      <c r="I244" s="2" t="s">
        <v>101</v>
      </c>
      <c r="J244" s="34" t="s">
        <v>120</v>
      </c>
    </row>
    <row r="245" spans="1:10" ht="19.5" customHeight="1">
      <c r="A245" s="88"/>
      <c r="B245" s="24" t="s">
        <v>31</v>
      </c>
      <c r="C245" s="24">
        <v>2.3</v>
      </c>
      <c r="D245" s="89" t="s">
        <v>9</v>
      </c>
      <c r="E245" s="90" t="s">
        <v>137</v>
      </c>
      <c r="F245" s="25" t="s">
        <v>10</v>
      </c>
      <c r="G245" s="26"/>
      <c r="H245" s="26">
        <f t="shared" si="3"/>
        <v>0</v>
      </c>
      <c r="I245" s="2" t="s">
        <v>92</v>
      </c>
      <c r="J245" s="34"/>
    </row>
    <row r="246" spans="1:10" ht="19.5" customHeight="1">
      <c r="A246" s="88"/>
      <c r="B246" s="24" t="s">
        <v>32</v>
      </c>
      <c r="C246" s="24" t="s">
        <v>12</v>
      </c>
      <c r="D246" s="89"/>
      <c r="E246" s="90"/>
      <c r="F246" s="27" t="s">
        <v>13</v>
      </c>
      <c r="G246" s="26">
        <f>206+123</f>
        <v>329</v>
      </c>
      <c r="H246" s="26">
        <f t="shared" si="3"/>
        <v>296.1</v>
      </c>
      <c r="I246" s="2" t="s">
        <v>92</v>
      </c>
      <c r="J246" s="34"/>
    </row>
    <row r="247" spans="1:10" ht="19.5" customHeight="1">
      <c r="A247" s="88"/>
      <c r="B247" s="24" t="s">
        <v>31</v>
      </c>
      <c r="C247" s="24">
        <v>2.3</v>
      </c>
      <c r="D247" s="89" t="s">
        <v>14</v>
      </c>
      <c r="E247" s="90" t="s">
        <v>91</v>
      </c>
      <c r="F247" s="25" t="s">
        <v>10</v>
      </c>
      <c r="G247" s="26"/>
      <c r="H247" s="26">
        <f t="shared" si="3"/>
        <v>0</v>
      </c>
      <c r="I247" s="2" t="s">
        <v>92</v>
      </c>
      <c r="J247" s="34"/>
    </row>
    <row r="248" spans="1:10" ht="19.5" customHeight="1">
      <c r="A248" s="88"/>
      <c r="B248" s="24" t="s">
        <v>32</v>
      </c>
      <c r="C248" s="24" t="s">
        <v>12</v>
      </c>
      <c r="D248" s="89"/>
      <c r="E248" s="90"/>
      <c r="F248" s="27" t="s">
        <v>13</v>
      </c>
      <c r="G248" s="26">
        <v>185</v>
      </c>
      <c r="H248" s="26">
        <f t="shared" si="3"/>
        <v>166.5</v>
      </c>
      <c r="I248" s="2" t="s">
        <v>92</v>
      </c>
      <c r="J248" s="34"/>
    </row>
    <row r="249" spans="1:10" ht="19.5" customHeight="1">
      <c r="A249" s="88"/>
      <c r="B249" s="24" t="s">
        <v>31</v>
      </c>
      <c r="C249" s="24">
        <v>2.3</v>
      </c>
      <c r="D249" s="89" t="s">
        <v>15</v>
      </c>
      <c r="E249" s="90" t="s">
        <v>136</v>
      </c>
      <c r="F249" s="25" t="s">
        <v>10</v>
      </c>
      <c r="G249" s="26"/>
      <c r="H249" s="26">
        <f t="shared" si="3"/>
        <v>0</v>
      </c>
      <c r="I249" s="2" t="s">
        <v>92</v>
      </c>
      <c r="J249" s="34"/>
    </row>
    <row r="250" spans="1:10" ht="19.5" customHeight="1">
      <c r="A250" s="88"/>
      <c r="B250" s="24" t="s">
        <v>32</v>
      </c>
      <c r="C250" s="24" t="s">
        <v>12</v>
      </c>
      <c r="D250" s="89"/>
      <c r="E250" s="90"/>
      <c r="F250" s="27" t="s">
        <v>13</v>
      </c>
      <c r="G250" s="26">
        <v>188</v>
      </c>
      <c r="H250" s="26">
        <f t="shared" si="3"/>
        <v>169.20000000000002</v>
      </c>
      <c r="I250" s="2" t="s">
        <v>92</v>
      </c>
      <c r="J250" s="34"/>
    </row>
    <row r="251" spans="1:10" ht="19.5" customHeight="1">
      <c r="A251" s="88"/>
      <c r="B251" s="24" t="s">
        <v>31</v>
      </c>
      <c r="C251" s="24" t="s">
        <v>12</v>
      </c>
      <c r="D251" s="89" t="s">
        <v>16</v>
      </c>
      <c r="E251" s="90" t="s">
        <v>134</v>
      </c>
      <c r="F251" s="27" t="s">
        <v>13</v>
      </c>
      <c r="G251" s="26"/>
      <c r="H251" s="26">
        <f t="shared" si="3"/>
        <v>0</v>
      </c>
      <c r="I251" s="2" t="s">
        <v>92</v>
      </c>
      <c r="J251" s="34"/>
    </row>
    <row r="252" spans="1:10" ht="19.5" customHeight="1">
      <c r="A252" s="88"/>
      <c r="B252" s="24" t="s">
        <v>32</v>
      </c>
      <c r="C252" s="24">
        <v>2.3</v>
      </c>
      <c r="D252" s="89"/>
      <c r="E252" s="90"/>
      <c r="F252" s="25" t="s">
        <v>10</v>
      </c>
      <c r="G252" s="26">
        <v>123</v>
      </c>
      <c r="H252" s="26">
        <f t="shared" si="3"/>
        <v>110.7</v>
      </c>
      <c r="I252" s="2" t="s">
        <v>92</v>
      </c>
      <c r="J252" s="34"/>
    </row>
    <row r="253" spans="1:10" ht="19.5" customHeight="1">
      <c r="A253" s="88"/>
      <c r="B253" s="24" t="s">
        <v>31</v>
      </c>
      <c r="C253" s="24" t="s">
        <v>12</v>
      </c>
      <c r="D253" s="89" t="s">
        <v>17</v>
      </c>
      <c r="E253" s="90" t="s">
        <v>94</v>
      </c>
      <c r="F253" s="27" t="s">
        <v>13</v>
      </c>
      <c r="G253" s="26"/>
      <c r="H253" s="26">
        <f t="shared" si="3"/>
        <v>0</v>
      </c>
      <c r="I253" s="2" t="s">
        <v>92</v>
      </c>
      <c r="J253" s="34"/>
    </row>
    <row r="254" spans="1:10" ht="19.5" customHeight="1">
      <c r="A254" s="88"/>
      <c r="B254" s="24" t="s">
        <v>32</v>
      </c>
      <c r="C254" s="24">
        <v>2.3</v>
      </c>
      <c r="D254" s="89"/>
      <c r="E254" s="90"/>
      <c r="F254" s="25" t="s">
        <v>10</v>
      </c>
      <c r="G254" s="26">
        <f>40+30+49</f>
        <v>119</v>
      </c>
      <c r="H254" s="26">
        <f t="shared" si="3"/>
        <v>107.10000000000001</v>
      </c>
      <c r="I254" s="2" t="s">
        <v>92</v>
      </c>
      <c r="J254" s="34"/>
    </row>
    <row r="255" spans="1:10" ht="19.5" customHeight="1">
      <c r="A255" s="88"/>
      <c r="B255" s="24" t="s">
        <v>31</v>
      </c>
      <c r="C255" s="24" t="s">
        <v>19</v>
      </c>
      <c r="D255" s="89" t="s">
        <v>20</v>
      </c>
      <c r="E255" s="90" t="s">
        <v>47</v>
      </c>
      <c r="F255" s="24" t="s">
        <v>21</v>
      </c>
      <c r="G255" s="26"/>
      <c r="H255" s="26">
        <f t="shared" si="3"/>
        <v>0</v>
      </c>
      <c r="I255" s="2" t="s">
        <v>90</v>
      </c>
      <c r="J255" s="34" t="s">
        <v>119</v>
      </c>
    </row>
    <row r="256" spans="1:10" ht="19.5" customHeight="1">
      <c r="A256" s="88"/>
      <c r="B256" s="24" t="s">
        <v>32</v>
      </c>
      <c r="C256" s="24" t="s">
        <v>22</v>
      </c>
      <c r="D256" s="89"/>
      <c r="E256" s="90"/>
      <c r="F256" s="28" t="s">
        <v>23</v>
      </c>
      <c r="G256" s="26">
        <f>57+55</f>
        <v>112</v>
      </c>
      <c r="H256" s="26">
        <f t="shared" si="3"/>
        <v>100.8</v>
      </c>
      <c r="I256" s="2" t="s">
        <v>90</v>
      </c>
      <c r="J256" s="34"/>
    </row>
    <row r="257" spans="1:10" ht="19.5" customHeight="1">
      <c r="A257" s="88"/>
      <c r="B257" s="24" t="s">
        <v>31</v>
      </c>
      <c r="C257" s="24" t="s">
        <v>19</v>
      </c>
      <c r="D257" s="89" t="s">
        <v>24</v>
      </c>
      <c r="E257" s="90" t="s">
        <v>95</v>
      </c>
      <c r="F257" s="24" t="s">
        <v>21</v>
      </c>
      <c r="G257" s="26"/>
      <c r="H257" s="26">
        <f t="shared" si="3"/>
        <v>0</v>
      </c>
      <c r="I257" s="2" t="s">
        <v>90</v>
      </c>
      <c r="J257" s="34" t="s">
        <v>120</v>
      </c>
    </row>
    <row r="258" spans="1:10" ht="19.5" customHeight="1">
      <c r="A258" s="88"/>
      <c r="B258" s="24" t="s">
        <v>32</v>
      </c>
      <c r="C258" s="24" t="s">
        <v>22</v>
      </c>
      <c r="D258" s="89"/>
      <c r="E258" s="90"/>
      <c r="F258" s="28" t="s">
        <v>23</v>
      </c>
      <c r="G258" s="26">
        <f>57+57</f>
        <v>114</v>
      </c>
      <c r="H258" s="26">
        <f t="shared" si="3"/>
        <v>102.60000000000001</v>
      </c>
      <c r="I258" s="2" t="s">
        <v>90</v>
      </c>
      <c r="J258" s="34"/>
    </row>
    <row r="259" spans="1:10" ht="19.5" customHeight="1">
      <c r="A259" s="88"/>
      <c r="B259" s="24" t="s">
        <v>31</v>
      </c>
      <c r="C259" s="24" t="s">
        <v>19</v>
      </c>
      <c r="D259" s="89" t="s">
        <v>25</v>
      </c>
      <c r="E259" s="90" t="s">
        <v>96</v>
      </c>
      <c r="F259" s="24" t="s">
        <v>21</v>
      </c>
      <c r="G259" s="26"/>
      <c r="H259" s="26">
        <f t="shared" si="3"/>
        <v>0</v>
      </c>
      <c r="I259" s="2" t="s">
        <v>90</v>
      </c>
      <c r="J259" s="34" t="s">
        <v>123</v>
      </c>
    </row>
    <row r="260" spans="1:10" ht="19.5" customHeight="1">
      <c r="A260" s="88"/>
      <c r="B260" s="24" t="s">
        <v>32</v>
      </c>
      <c r="C260" s="24" t="s">
        <v>22</v>
      </c>
      <c r="D260" s="89"/>
      <c r="E260" s="90"/>
      <c r="F260" s="28" t="s">
        <v>23</v>
      </c>
      <c r="G260" s="26">
        <f>39+32+41</f>
        <v>112</v>
      </c>
      <c r="H260" s="26">
        <f t="shared" si="3"/>
        <v>100.8</v>
      </c>
      <c r="I260" s="2" t="s">
        <v>90</v>
      </c>
      <c r="J260" s="34"/>
    </row>
    <row r="261" spans="1:10" ht="19.5" customHeight="1">
      <c r="A261" s="88" t="s">
        <v>128</v>
      </c>
      <c r="B261" s="24" t="s">
        <v>31</v>
      </c>
      <c r="C261" s="24" t="s">
        <v>19</v>
      </c>
      <c r="D261" s="27" t="s">
        <v>26</v>
      </c>
      <c r="E261" s="30" t="s">
        <v>214</v>
      </c>
      <c r="F261" s="24" t="s">
        <v>21</v>
      </c>
      <c r="G261" s="26"/>
      <c r="H261" s="26">
        <f t="shared" si="3"/>
        <v>0</v>
      </c>
      <c r="I261" s="2" t="s">
        <v>90</v>
      </c>
      <c r="J261" s="34" t="s">
        <v>125</v>
      </c>
    </row>
    <row r="262" spans="1:10" ht="19.5" customHeight="1">
      <c r="A262" s="88"/>
      <c r="B262" s="24" t="s">
        <v>32</v>
      </c>
      <c r="C262" s="24" t="s">
        <v>22</v>
      </c>
      <c r="D262" s="27" t="s">
        <v>26</v>
      </c>
      <c r="E262" s="30" t="s">
        <v>214</v>
      </c>
      <c r="F262" s="28" t="s">
        <v>23</v>
      </c>
      <c r="G262" s="26">
        <f>47+40</f>
        <v>87</v>
      </c>
      <c r="H262" s="26">
        <f t="shared" si="3"/>
        <v>78.3</v>
      </c>
      <c r="I262" s="2" t="s">
        <v>90</v>
      </c>
      <c r="J262" s="34"/>
    </row>
    <row r="263" spans="1:10" ht="19.5" customHeight="1">
      <c r="A263" s="88"/>
      <c r="B263" s="24" t="s">
        <v>31</v>
      </c>
      <c r="C263" s="24" t="s">
        <v>19</v>
      </c>
      <c r="D263" s="89" t="s">
        <v>27</v>
      </c>
      <c r="E263" s="90" t="s">
        <v>215</v>
      </c>
      <c r="F263" s="24" t="s">
        <v>21</v>
      </c>
      <c r="G263" s="26"/>
      <c r="H263" s="26">
        <f t="shared" si="3"/>
        <v>0</v>
      </c>
      <c r="I263" s="2" t="s">
        <v>90</v>
      </c>
      <c r="J263" s="34" t="s">
        <v>122</v>
      </c>
    </row>
    <row r="264" spans="1:10" ht="19.5" customHeight="1">
      <c r="A264" s="88"/>
      <c r="B264" s="24" t="s">
        <v>32</v>
      </c>
      <c r="C264" s="24" t="s">
        <v>22</v>
      </c>
      <c r="D264" s="89"/>
      <c r="E264" s="90"/>
      <c r="F264" s="28" t="s">
        <v>23</v>
      </c>
      <c r="G264" s="26">
        <f>42+40</f>
        <v>82</v>
      </c>
      <c r="H264" s="26">
        <f t="shared" si="3"/>
        <v>73.8</v>
      </c>
      <c r="I264" s="2" t="s">
        <v>90</v>
      </c>
      <c r="J264" s="34"/>
    </row>
    <row r="265" spans="1:10" ht="19.5" customHeight="1">
      <c r="A265" s="88"/>
      <c r="B265" s="24" t="s">
        <v>31</v>
      </c>
      <c r="C265" s="24" t="s">
        <v>22</v>
      </c>
      <c r="D265" s="89" t="s">
        <v>28</v>
      </c>
      <c r="E265" s="90" t="s">
        <v>184</v>
      </c>
      <c r="F265" s="28" t="s">
        <v>23</v>
      </c>
      <c r="G265" s="26"/>
      <c r="H265" s="26">
        <f t="shared" si="3"/>
        <v>0</v>
      </c>
      <c r="I265" s="2" t="s">
        <v>90</v>
      </c>
      <c r="J265" s="34"/>
    </row>
    <row r="266" spans="1:10" ht="19.5" customHeight="1">
      <c r="A266" s="88"/>
      <c r="B266" s="24" t="s">
        <v>32</v>
      </c>
      <c r="C266" s="24" t="s">
        <v>19</v>
      </c>
      <c r="D266" s="89"/>
      <c r="E266" s="90"/>
      <c r="F266" s="24" t="s">
        <v>21</v>
      </c>
      <c r="G266" s="26">
        <f>46+44+29</f>
        <v>119</v>
      </c>
      <c r="H266" s="26">
        <f t="shared" si="3"/>
        <v>107.10000000000001</v>
      </c>
      <c r="I266" s="2" t="s">
        <v>90</v>
      </c>
      <c r="J266" s="34" t="s">
        <v>119</v>
      </c>
    </row>
    <row r="267" spans="1:10" ht="19.5" customHeight="1">
      <c r="A267" s="88"/>
      <c r="B267" s="24" t="s">
        <v>31</v>
      </c>
      <c r="C267" s="24" t="s">
        <v>22</v>
      </c>
      <c r="D267" s="89" t="s">
        <v>29</v>
      </c>
      <c r="E267" s="90" t="s">
        <v>185</v>
      </c>
      <c r="F267" s="28" t="s">
        <v>23</v>
      </c>
      <c r="G267" s="26"/>
      <c r="H267" s="26">
        <f t="shared" si="3"/>
        <v>0</v>
      </c>
      <c r="I267" s="2" t="s">
        <v>99</v>
      </c>
      <c r="J267" s="34"/>
    </row>
    <row r="268" spans="1:10" ht="19.5" customHeight="1">
      <c r="A268" s="88"/>
      <c r="B268" s="24" t="s">
        <v>32</v>
      </c>
      <c r="C268" s="24" t="s">
        <v>19</v>
      </c>
      <c r="D268" s="89"/>
      <c r="E268" s="90"/>
      <c r="F268" s="24" t="s">
        <v>21</v>
      </c>
      <c r="G268" s="26">
        <f>49+47+46</f>
        <v>142</v>
      </c>
      <c r="H268" s="26">
        <f t="shared" si="3"/>
        <v>127.8</v>
      </c>
      <c r="I268" s="2" t="s">
        <v>99</v>
      </c>
      <c r="J268" s="34" t="s">
        <v>120</v>
      </c>
    </row>
    <row r="269" spans="1:10" ht="19.5" customHeight="1">
      <c r="A269" s="88"/>
      <c r="B269" s="24" t="s">
        <v>31</v>
      </c>
      <c r="C269" s="24" t="s">
        <v>22</v>
      </c>
      <c r="D269" s="89" t="s">
        <v>30</v>
      </c>
      <c r="E269" s="90" t="s">
        <v>97</v>
      </c>
      <c r="F269" s="28" t="s">
        <v>23</v>
      </c>
      <c r="G269" s="26"/>
      <c r="H269" s="26">
        <f t="shared" si="3"/>
        <v>0</v>
      </c>
      <c r="I269" s="2" t="s">
        <v>99</v>
      </c>
      <c r="J269" s="34"/>
    </row>
    <row r="270" spans="1:10" ht="19.5" customHeight="1">
      <c r="A270" s="88"/>
      <c r="B270" s="24" t="s">
        <v>32</v>
      </c>
      <c r="C270" s="24" t="s">
        <v>19</v>
      </c>
      <c r="D270" s="89"/>
      <c r="E270" s="90"/>
      <c r="F270" s="24" t="s">
        <v>21</v>
      </c>
      <c r="G270" s="26">
        <f>47+49</f>
        <v>96</v>
      </c>
      <c r="H270" s="26">
        <f t="shared" si="3"/>
        <v>86.4</v>
      </c>
      <c r="I270" s="2" t="s">
        <v>99</v>
      </c>
      <c r="J270" s="34" t="s">
        <v>123</v>
      </c>
    </row>
    <row r="271" spans="1:10" ht="19.5" customHeight="1">
      <c r="A271" s="88"/>
      <c r="B271" s="24" t="s">
        <v>31</v>
      </c>
      <c r="C271" s="24" t="s">
        <v>22</v>
      </c>
      <c r="D271" s="89" t="s">
        <v>33</v>
      </c>
      <c r="E271" s="90" t="s">
        <v>186</v>
      </c>
      <c r="F271" s="28" t="s">
        <v>23</v>
      </c>
      <c r="G271" s="26"/>
      <c r="H271" s="26">
        <f t="shared" si="3"/>
        <v>0</v>
      </c>
      <c r="I271" s="2" t="s">
        <v>100</v>
      </c>
      <c r="J271" s="34"/>
    </row>
    <row r="272" spans="1:10" ht="19.5" customHeight="1">
      <c r="A272" s="88"/>
      <c r="B272" s="24" t="s">
        <v>32</v>
      </c>
      <c r="C272" s="24" t="s">
        <v>19</v>
      </c>
      <c r="D272" s="89"/>
      <c r="E272" s="90"/>
      <c r="F272" s="24" t="s">
        <v>21</v>
      </c>
      <c r="G272" s="26">
        <f>34+34+32</f>
        <v>100</v>
      </c>
      <c r="H272" s="26">
        <f t="shared" si="3"/>
        <v>90</v>
      </c>
      <c r="I272" s="2" t="s">
        <v>100</v>
      </c>
      <c r="J272" s="34" t="s">
        <v>125</v>
      </c>
    </row>
    <row r="273" spans="1:10" ht="19.5" customHeight="1">
      <c r="A273" s="88"/>
      <c r="B273" s="24" t="s">
        <v>31</v>
      </c>
      <c r="C273" s="24" t="s">
        <v>22</v>
      </c>
      <c r="D273" s="89" t="s">
        <v>34</v>
      </c>
      <c r="E273" s="90" t="s">
        <v>187</v>
      </c>
      <c r="F273" s="28" t="s">
        <v>23</v>
      </c>
      <c r="G273" s="26"/>
      <c r="H273" s="26">
        <f aca="true" t="shared" si="4" ref="H273:H318">G273*90%</f>
        <v>0</v>
      </c>
      <c r="I273" s="2" t="s">
        <v>100</v>
      </c>
      <c r="J273" s="34"/>
    </row>
    <row r="274" spans="1:10" ht="19.5" customHeight="1">
      <c r="A274" s="88"/>
      <c r="B274" s="24" t="s">
        <v>32</v>
      </c>
      <c r="C274" s="24" t="s">
        <v>19</v>
      </c>
      <c r="D274" s="89"/>
      <c r="E274" s="90"/>
      <c r="F274" s="24" t="s">
        <v>21</v>
      </c>
      <c r="G274" s="26">
        <f>34+30+36</f>
        <v>100</v>
      </c>
      <c r="H274" s="26">
        <f t="shared" si="4"/>
        <v>90</v>
      </c>
      <c r="I274" s="2" t="s">
        <v>100</v>
      </c>
      <c r="J274" s="34" t="s">
        <v>122</v>
      </c>
    </row>
    <row r="275" spans="1:10" ht="19.5" customHeight="1">
      <c r="A275" s="88" t="s">
        <v>129</v>
      </c>
      <c r="B275" s="24" t="s">
        <v>8</v>
      </c>
      <c r="C275" s="24">
        <v>2.3</v>
      </c>
      <c r="D275" s="89" t="s">
        <v>9</v>
      </c>
      <c r="E275" s="90" t="s">
        <v>188</v>
      </c>
      <c r="F275" s="25" t="s">
        <v>10</v>
      </c>
      <c r="G275" s="26"/>
      <c r="H275" s="26">
        <f t="shared" si="4"/>
        <v>0</v>
      </c>
      <c r="I275" s="2" t="s">
        <v>101</v>
      </c>
      <c r="J275" s="34"/>
    </row>
    <row r="276" spans="1:10" ht="19.5" customHeight="1">
      <c r="A276" s="88"/>
      <c r="B276" s="24" t="s">
        <v>11</v>
      </c>
      <c r="C276" s="24" t="s">
        <v>12</v>
      </c>
      <c r="D276" s="89"/>
      <c r="E276" s="90"/>
      <c r="F276" s="27" t="s">
        <v>13</v>
      </c>
      <c r="G276" s="26">
        <f>42+40+42+239</f>
        <v>363</v>
      </c>
      <c r="H276" s="26">
        <f t="shared" si="4"/>
        <v>326.7</v>
      </c>
      <c r="I276" s="2" t="s">
        <v>101</v>
      </c>
      <c r="J276" s="34"/>
    </row>
    <row r="277" spans="1:10" ht="19.5" customHeight="1">
      <c r="A277" s="88"/>
      <c r="B277" s="24" t="s">
        <v>8</v>
      </c>
      <c r="C277" s="24">
        <v>2.3</v>
      </c>
      <c r="D277" s="89" t="s">
        <v>14</v>
      </c>
      <c r="E277" s="90" t="s">
        <v>50</v>
      </c>
      <c r="F277" s="25" t="s">
        <v>10</v>
      </c>
      <c r="G277" s="26"/>
      <c r="H277" s="26">
        <f t="shared" si="4"/>
        <v>0</v>
      </c>
      <c r="I277" s="2" t="s">
        <v>100</v>
      </c>
      <c r="J277" s="34"/>
    </row>
    <row r="278" spans="1:10" ht="19.5" customHeight="1">
      <c r="A278" s="88"/>
      <c r="B278" s="24" t="s">
        <v>11</v>
      </c>
      <c r="C278" s="24" t="s">
        <v>12</v>
      </c>
      <c r="D278" s="89"/>
      <c r="E278" s="90"/>
      <c r="F278" s="27" t="s">
        <v>13</v>
      </c>
      <c r="G278" s="26">
        <v>200</v>
      </c>
      <c r="H278" s="26">
        <f t="shared" si="4"/>
        <v>180</v>
      </c>
      <c r="I278" s="2" t="s">
        <v>100</v>
      </c>
      <c r="J278" s="34"/>
    </row>
    <row r="279" spans="1:10" ht="19.5" customHeight="1">
      <c r="A279" s="88"/>
      <c r="B279" s="24" t="s">
        <v>8</v>
      </c>
      <c r="C279" s="24">
        <v>2.3</v>
      </c>
      <c r="D279" s="89" t="s">
        <v>15</v>
      </c>
      <c r="E279" s="90" t="s">
        <v>98</v>
      </c>
      <c r="F279" s="25" t="s">
        <v>10</v>
      </c>
      <c r="G279" s="26"/>
      <c r="H279" s="26">
        <f t="shared" si="4"/>
        <v>0</v>
      </c>
      <c r="I279" s="2" t="s">
        <v>101</v>
      </c>
      <c r="J279" s="34"/>
    </row>
    <row r="280" spans="1:10" ht="19.5" customHeight="1">
      <c r="A280" s="88"/>
      <c r="B280" s="24" t="s">
        <v>11</v>
      </c>
      <c r="C280" s="24" t="s">
        <v>12</v>
      </c>
      <c r="D280" s="89"/>
      <c r="E280" s="90"/>
      <c r="F280" s="27" t="s">
        <v>13</v>
      </c>
      <c r="G280" s="26">
        <f>178+43</f>
        <v>221</v>
      </c>
      <c r="H280" s="26">
        <f t="shared" si="4"/>
        <v>198.9</v>
      </c>
      <c r="I280" s="2" t="s">
        <v>54</v>
      </c>
      <c r="J280" s="34"/>
    </row>
    <row r="281" spans="1:10" ht="12" customHeight="1">
      <c r="A281" s="88"/>
      <c r="B281" s="24" t="s">
        <v>8</v>
      </c>
      <c r="C281" s="24" t="s">
        <v>12</v>
      </c>
      <c r="D281" s="89" t="s">
        <v>16</v>
      </c>
      <c r="E281" s="90" t="s">
        <v>189</v>
      </c>
      <c r="F281" s="27" t="s">
        <v>13</v>
      </c>
      <c r="G281" s="26"/>
      <c r="H281" s="26">
        <f t="shared" si="4"/>
        <v>0</v>
      </c>
      <c r="I281" s="2" t="s">
        <v>101</v>
      </c>
      <c r="J281" s="34"/>
    </row>
    <row r="282" spans="1:10" ht="19.5" customHeight="1">
      <c r="A282" s="88"/>
      <c r="B282" s="24" t="s">
        <v>11</v>
      </c>
      <c r="C282" s="24">
        <v>2.3</v>
      </c>
      <c r="D282" s="89"/>
      <c r="E282" s="90"/>
      <c r="F282" s="25" t="s">
        <v>10</v>
      </c>
      <c r="G282" s="26">
        <f>44+41+40</f>
        <v>125</v>
      </c>
      <c r="H282" s="26">
        <f t="shared" si="4"/>
        <v>112.5</v>
      </c>
      <c r="I282" s="2" t="s">
        <v>101</v>
      </c>
      <c r="J282" s="34"/>
    </row>
    <row r="283" spans="1:10" ht="19.5" customHeight="1">
      <c r="A283" s="88"/>
      <c r="B283" s="24" t="s">
        <v>8</v>
      </c>
      <c r="C283" s="24" t="s">
        <v>12</v>
      </c>
      <c r="D283" s="89" t="s">
        <v>17</v>
      </c>
      <c r="E283" s="90" t="s">
        <v>190</v>
      </c>
      <c r="F283" s="27" t="s">
        <v>13</v>
      </c>
      <c r="G283" s="32"/>
      <c r="H283" s="26">
        <f t="shared" si="4"/>
        <v>0</v>
      </c>
      <c r="I283" s="2" t="s">
        <v>54</v>
      </c>
      <c r="J283" s="34"/>
    </row>
    <row r="284" spans="1:10" ht="19.5" customHeight="1">
      <c r="A284" s="88"/>
      <c r="B284" s="24" t="s">
        <v>11</v>
      </c>
      <c r="C284" s="24">
        <v>2.3</v>
      </c>
      <c r="D284" s="89"/>
      <c r="E284" s="90"/>
      <c r="F284" s="25" t="s">
        <v>10</v>
      </c>
      <c r="G284" s="32">
        <f>161-43</f>
        <v>118</v>
      </c>
      <c r="H284" s="26">
        <f t="shared" si="4"/>
        <v>106.2</v>
      </c>
      <c r="I284" s="2" t="s">
        <v>54</v>
      </c>
      <c r="J284" s="34"/>
    </row>
    <row r="285" spans="1:10" ht="19.5" customHeight="1">
      <c r="A285" s="88"/>
      <c r="B285" s="24" t="s">
        <v>8</v>
      </c>
      <c r="C285" s="24" t="s">
        <v>12</v>
      </c>
      <c r="D285" s="89" t="s">
        <v>66</v>
      </c>
      <c r="E285" s="90" t="s">
        <v>102</v>
      </c>
      <c r="F285" s="24" t="s">
        <v>21</v>
      </c>
      <c r="G285" s="32"/>
      <c r="H285" s="26">
        <f t="shared" si="4"/>
        <v>0</v>
      </c>
      <c r="I285" s="2" t="s">
        <v>100</v>
      </c>
      <c r="J285" s="34" t="s">
        <v>121</v>
      </c>
    </row>
    <row r="286" spans="1:10" ht="19.5" customHeight="1">
      <c r="A286" s="88"/>
      <c r="B286" s="24" t="s">
        <v>11</v>
      </c>
      <c r="C286" s="24">
        <v>2.3</v>
      </c>
      <c r="D286" s="89"/>
      <c r="E286" s="90"/>
      <c r="F286" s="28" t="s">
        <v>23</v>
      </c>
      <c r="G286" s="32">
        <f>47+44</f>
        <v>91</v>
      </c>
      <c r="H286" s="26">
        <f t="shared" si="4"/>
        <v>81.9</v>
      </c>
      <c r="I286" s="2" t="s">
        <v>100</v>
      </c>
      <c r="J286" s="34"/>
    </row>
    <row r="287" spans="1:10" ht="19.5" customHeight="1">
      <c r="A287" s="88"/>
      <c r="B287" s="24" t="s">
        <v>8</v>
      </c>
      <c r="C287" s="24" t="s">
        <v>19</v>
      </c>
      <c r="D287" s="89" t="s">
        <v>18</v>
      </c>
      <c r="E287" s="90" t="s">
        <v>103</v>
      </c>
      <c r="F287" s="24" t="s">
        <v>21</v>
      </c>
      <c r="G287" s="26"/>
      <c r="H287" s="26">
        <f t="shared" si="4"/>
        <v>0</v>
      </c>
      <c r="I287" s="2" t="s">
        <v>100</v>
      </c>
      <c r="J287" s="34" t="s">
        <v>125</v>
      </c>
    </row>
    <row r="288" spans="1:10" ht="19.5" customHeight="1">
      <c r="A288" s="88"/>
      <c r="B288" s="24" t="s">
        <v>11</v>
      </c>
      <c r="C288" s="24" t="s">
        <v>22</v>
      </c>
      <c r="D288" s="89"/>
      <c r="E288" s="90"/>
      <c r="F288" s="28" t="s">
        <v>23</v>
      </c>
      <c r="G288" s="26">
        <f>44+42</f>
        <v>86</v>
      </c>
      <c r="H288" s="26">
        <f t="shared" si="4"/>
        <v>77.4</v>
      </c>
      <c r="I288" s="2" t="s">
        <v>100</v>
      </c>
      <c r="J288" s="34"/>
    </row>
    <row r="289" spans="1:10" ht="19.5" customHeight="1">
      <c r="A289" s="88"/>
      <c r="B289" s="24" t="s">
        <v>8</v>
      </c>
      <c r="C289" s="24" t="s">
        <v>19</v>
      </c>
      <c r="D289" s="89" t="s">
        <v>20</v>
      </c>
      <c r="E289" s="90" t="s">
        <v>104</v>
      </c>
      <c r="F289" s="24" t="s">
        <v>21</v>
      </c>
      <c r="G289" s="26"/>
      <c r="H289" s="26">
        <f t="shared" si="4"/>
        <v>0</v>
      </c>
      <c r="I289" s="2" t="s">
        <v>100</v>
      </c>
      <c r="J289" s="34" t="s">
        <v>119</v>
      </c>
    </row>
    <row r="290" spans="1:10" ht="19.5" customHeight="1">
      <c r="A290" s="88"/>
      <c r="B290" s="24" t="s">
        <v>11</v>
      </c>
      <c r="C290" s="24" t="s">
        <v>22</v>
      </c>
      <c r="D290" s="89"/>
      <c r="E290" s="90"/>
      <c r="F290" s="28" t="s">
        <v>23</v>
      </c>
      <c r="G290" s="26">
        <f>42+41</f>
        <v>83</v>
      </c>
      <c r="H290" s="26">
        <f t="shared" si="4"/>
        <v>74.7</v>
      </c>
      <c r="I290" s="2" t="s">
        <v>100</v>
      </c>
      <c r="J290" s="34"/>
    </row>
    <row r="291" spans="1:10" ht="19.5" customHeight="1">
      <c r="A291" s="88"/>
      <c r="B291" s="24" t="s">
        <v>8</v>
      </c>
      <c r="C291" s="24" t="s">
        <v>19</v>
      </c>
      <c r="D291" s="89" t="s">
        <v>24</v>
      </c>
      <c r="E291" s="90" t="s">
        <v>105</v>
      </c>
      <c r="F291" s="28" t="s">
        <v>23</v>
      </c>
      <c r="G291" s="26"/>
      <c r="H291" s="26">
        <f t="shared" si="4"/>
        <v>0</v>
      </c>
      <c r="I291" s="2" t="s">
        <v>100</v>
      </c>
      <c r="J291" s="34"/>
    </row>
    <row r="292" spans="1:10" ht="19.5" customHeight="1">
      <c r="A292" s="88"/>
      <c r="B292" s="24" t="s">
        <v>11</v>
      </c>
      <c r="C292" s="24" t="s">
        <v>22</v>
      </c>
      <c r="D292" s="89"/>
      <c r="E292" s="90"/>
      <c r="F292" s="24" t="s">
        <v>21</v>
      </c>
      <c r="G292" s="26">
        <f>41+42</f>
        <v>83</v>
      </c>
      <c r="H292" s="26">
        <f t="shared" si="4"/>
        <v>74.7</v>
      </c>
      <c r="I292" s="2" t="s">
        <v>100</v>
      </c>
      <c r="J292" s="34" t="s">
        <v>119</v>
      </c>
    </row>
    <row r="293" spans="1:10" ht="19.5" customHeight="1">
      <c r="A293" s="88"/>
      <c r="B293" s="24" t="s">
        <v>8</v>
      </c>
      <c r="C293" s="24" t="s">
        <v>19</v>
      </c>
      <c r="D293" s="89" t="s">
        <v>26</v>
      </c>
      <c r="E293" s="90" t="s">
        <v>106</v>
      </c>
      <c r="F293" s="28" t="s">
        <v>23</v>
      </c>
      <c r="G293" s="26"/>
      <c r="H293" s="26">
        <f t="shared" si="4"/>
        <v>0</v>
      </c>
      <c r="I293" s="2" t="s">
        <v>100</v>
      </c>
      <c r="J293" s="34"/>
    </row>
    <row r="294" spans="1:10" ht="19.5" customHeight="1">
      <c r="A294" s="88"/>
      <c r="B294" s="24" t="s">
        <v>11</v>
      </c>
      <c r="C294" s="24" t="s">
        <v>22</v>
      </c>
      <c r="D294" s="89"/>
      <c r="E294" s="90"/>
      <c r="F294" s="24" t="s">
        <v>21</v>
      </c>
      <c r="G294" s="26">
        <f>42+41</f>
        <v>83</v>
      </c>
      <c r="H294" s="26">
        <f t="shared" si="4"/>
        <v>74.7</v>
      </c>
      <c r="I294" s="2" t="s">
        <v>100</v>
      </c>
      <c r="J294" s="34" t="s">
        <v>124</v>
      </c>
    </row>
    <row r="295" spans="1:10" ht="19.5" customHeight="1">
      <c r="A295" s="88"/>
      <c r="B295" s="24" t="s">
        <v>8</v>
      </c>
      <c r="C295" s="24" t="s">
        <v>19</v>
      </c>
      <c r="D295" s="95" t="s">
        <v>27</v>
      </c>
      <c r="E295" s="90" t="s">
        <v>107</v>
      </c>
      <c r="F295" s="28" t="s">
        <v>23</v>
      </c>
      <c r="G295" s="26"/>
      <c r="H295" s="26">
        <f t="shared" si="4"/>
        <v>0</v>
      </c>
      <c r="I295" s="2" t="s">
        <v>100</v>
      </c>
      <c r="J295" s="34"/>
    </row>
    <row r="296" spans="1:10" ht="19.5" customHeight="1">
      <c r="A296" s="88"/>
      <c r="B296" s="24" t="s">
        <v>11</v>
      </c>
      <c r="C296" s="24" t="s">
        <v>22</v>
      </c>
      <c r="D296" s="95"/>
      <c r="E296" s="90"/>
      <c r="F296" s="24" t="s">
        <v>21</v>
      </c>
      <c r="G296" s="26">
        <f>43+42</f>
        <v>85</v>
      </c>
      <c r="H296" s="26">
        <f t="shared" si="4"/>
        <v>76.5</v>
      </c>
      <c r="I296" s="2" t="s">
        <v>100</v>
      </c>
      <c r="J296" s="34" t="s">
        <v>120</v>
      </c>
    </row>
    <row r="297" spans="1:10" ht="19.5" customHeight="1">
      <c r="A297" s="88"/>
      <c r="B297" s="24" t="s">
        <v>31</v>
      </c>
      <c r="C297" s="24">
        <v>2.3</v>
      </c>
      <c r="D297" s="33" t="s">
        <v>9</v>
      </c>
      <c r="E297" s="30" t="s">
        <v>115</v>
      </c>
      <c r="F297" s="25" t="s">
        <v>10</v>
      </c>
      <c r="G297" s="26"/>
      <c r="H297" s="26">
        <f t="shared" si="4"/>
        <v>0</v>
      </c>
      <c r="I297" s="2" t="s">
        <v>100</v>
      </c>
      <c r="J297" s="34"/>
    </row>
    <row r="298" spans="1:10" ht="19.5" customHeight="1">
      <c r="A298" s="88" t="s">
        <v>129</v>
      </c>
      <c r="B298" s="24" t="s">
        <v>32</v>
      </c>
      <c r="C298" s="24" t="s">
        <v>12</v>
      </c>
      <c r="D298" s="33" t="s">
        <v>9</v>
      </c>
      <c r="E298" s="30" t="s">
        <v>115</v>
      </c>
      <c r="F298" s="27" t="s">
        <v>13</v>
      </c>
      <c r="G298" s="26">
        <f>256+43+42</f>
        <v>341</v>
      </c>
      <c r="H298" s="26">
        <f t="shared" si="4"/>
        <v>306.90000000000003</v>
      </c>
      <c r="I298" s="2" t="s">
        <v>100</v>
      </c>
      <c r="J298" s="34"/>
    </row>
    <row r="299" spans="1:10" ht="19.5" customHeight="1">
      <c r="A299" s="88"/>
      <c r="B299" s="24" t="s">
        <v>31</v>
      </c>
      <c r="C299" s="24">
        <v>2.3</v>
      </c>
      <c r="D299" s="89" t="s">
        <v>14</v>
      </c>
      <c r="E299" s="90" t="s">
        <v>191</v>
      </c>
      <c r="F299" s="25" t="s">
        <v>10</v>
      </c>
      <c r="G299" s="26"/>
      <c r="H299" s="26">
        <f t="shared" si="4"/>
        <v>0</v>
      </c>
      <c r="I299" s="2" t="s">
        <v>100</v>
      </c>
      <c r="J299" s="34"/>
    </row>
    <row r="300" spans="1:10" ht="19.5" customHeight="1">
      <c r="A300" s="88"/>
      <c r="B300" s="24" t="s">
        <v>32</v>
      </c>
      <c r="C300" s="24" t="s">
        <v>12</v>
      </c>
      <c r="D300" s="89"/>
      <c r="E300" s="90"/>
      <c r="F300" s="27" t="s">
        <v>13</v>
      </c>
      <c r="G300" s="26">
        <f>41+42+42+41</f>
        <v>166</v>
      </c>
      <c r="H300" s="26">
        <f t="shared" si="4"/>
        <v>149.4</v>
      </c>
      <c r="I300" s="2" t="s">
        <v>100</v>
      </c>
      <c r="J300" s="34"/>
    </row>
    <row r="301" spans="1:10" ht="19.5" customHeight="1">
      <c r="A301" s="88"/>
      <c r="B301" s="24" t="s">
        <v>31</v>
      </c>
      <c r="C301" s="24">
        <v>2.3</v>
      </c>
      <c r="D301" s="89" t="s">
        <v>15</v>
      </c>
      <c r="E301" s="90" t="s">
        <v>135</v>
      </c>
      <c r="F301" s="27" t="s">
        <v>13</v>
      </c>
      <c r="G301" s="29">
        <v>218</v>
      </c>
      <c r="H301" s="26">
        <f>G301*90%</f>
        <v>196.20000000000002</v>
      </c>
      <c r="I301" s="2" t="s">
        <v>92</v>
      </c>
      <c r="J301" s="34"/>
    </row>
    <row r="302" spans="1:10" ht="19.5" customHeight="1">
      <c r="A302" s="88"/>
      <c r="B302" s="24" t="s">
        <v>32</v>
      </c>
      <c r="C302" s="24" t="s">
        <v>12</v>
      </c>
      <c r="D302" s="89"/>
      <c r="E302" s="90"/>
      <c r="F302" s="25" t="s">
        <v>10</v>
      </c>
      <c r="G302" s="29"/>
      <c r="H302" s="26">
        <f>G302*90%</f>
        <v>0</v>
      </c>
      <c r="I302" s="2" t="s">
        <v>92</v>
      </c>
      <c r="J302" s="34"/>
    </row>
    <row r="303" spans="1:10" ht="19.5" customHeight="1">
      <c r="A303" s="88"/>
      <c r="B303" s="24" t="s">
        <v>31</v>
      </c>
      <c r="C303" s="24" t="s">
        <v>19</v>
      </c>
      <c r="D303" s="95" t="s">
        <v>17</v>
      </c>
      <c r="E303" s="90" t="s">
        <v>109</v>
      </c>
      <c r="F303" s="24" t="s">
        <v>21</v>
      </c>
      <c r="G303" s="32"/>
      <c r="H303" s="26">
        <f t="shared" si="4"/>
        <v>0</v>
      </c>
      <c r="I303" s="2" t="s">
        <v>101</v>
      </c>
      <c r="J303" s="34" t="s">
        <v>121</v>
      </c>
    </row>
    <row r="304" spans="1:10" ht="19.5" customHeight="1">
      <c r="A304" s="88"/>
      <c r="B304" s="24" t="s">
        <v>32</v>
      </c>
      <c r="C304" s="24" t="s">
        <v>22</v>
      </c>
      <c r="D304" s="95"/>
      <c r="E304" s="90"/>
      <c r="F304" s="28" t="s">
        <v>23</v>
      </c>
      <c r="G304" s="32">
        <f>42+40</f>
        <v>82</v>
      </c>
      <c r="H304" s="26">
        <f t="shared" si="4"/>
        <v>73.8</v>
      </c>
      <c r="I304" s="2" t="s">
        <v>101</v>
      </c>
      <c r="J304" s="34"/>
    </row>
    <row r="305" spans="1:10" ht="19.5" customHeight="1">
      <c r="A305" s="88"/>
      <c r="B305" s="24" t="s">
        <v>31</v>
      </c>
      <c r="C305" s="24" t="s">
        <v>19</v>
      </c>
      <c r="D305" s="89" t="s">
        <v>18</v>
      </c>
      <c r="E305" s="90" t="s">
        <v>108</v>
      </c>
      <c r="F305" s="24" t="s">
        <v>21</v>
      </c>
      <c r="G305" s="26"/>
      <c r="H305" s="26">
        <f t="shared" si="4"/>
        <v>0</v>
      </c>
      <c r="I305" s="2" t="s">
        <v>101</v>
      </c>
      <c r="J305" s="34" t="s">
        <v>119</v>
      </c>
    </row>
    <row r="306" spans="1:10" ht="19.5" customHeight="1">
      <c r="A306" s="88"/>
      <c r="B306" s="24" t="s">
        <v>32</v>
      </c>
      <c r="C306" s="24" t="s">
        <v>22</v>
      </c>
      <c r="D306" s="89"/>
      <c r="E306" s="90"/>
      <c r="F306" s="28" t="s">
        <v>23</v>
      </c>
      <c r="G306" s="26">
        <f>42+44</f>
        <v>86</v>
      </c>
      <c r="H306" s="26">
        <f t="shared" si="4"/>
        <v>77.4</v>
      </c>
      <c r="I306" s="2" t="s">
        <v>101</v>
      </c>
      <c r="J306" s="34"/>
    </row>
    <row r="307" spans="1:10" ht="19.5" customHeight="1">
      <c r="A307" s="88"/>
      <c r="B307" s="24" t="s">
        <v>31</v>
      </c>
      <c r="C307" s="24" t="s">
        <v>19</v>
      </c>
      <c r="D307" s="89" t="s">
        <v>20</v>
      </c>
      <c r="E307" s="90" t="s">
        <v>110</v>
      </c>
      <c r="F307" s="24" t="s">
        <v>21</v>
      </c>
      <c r="G307" s="26"/>
      <c r="H307" s="26">
        <f t="shared" si="4"/>
        <v>0</v>
      </c>
      <c r="I307" s="2" t="s">
        <v>101</v>
      </c>
      <c r="J307" s="34" t="s">
        <v>123</v>
      </c>
    </row>
    <row r="308" spans="1:10" ht="19.5" customHeight="1">
      <c r="A308" s="88"/>
      <c r="B308" s="24" t="s">
        <v>32</v>
      </c>
      <c r="C308" s="24" t="s">
        <v>22</v>
      </c>
      <c r="D308" s="89"/>
      <c r="E308" s="90"/>
      <c r="F308" s="28" t="s">
        <v>23</v>
      </c>
      <c r="G308" s="26">
        <f>41+40</f>
        <v>81</v>
      </c>
      <c r="H308" s="26">
        <f t="shared" si="4"/>
        <v>72.9</v>
      </c>
      <c r="I308" s="2" t="s">
        <v>101</v>
      </c>
      <c r="J308" s="34"/>
    </row>
    <row r="309" spans="1:10" ht="19.5" customHeight="1">
      <c r="A309" s="88"/>
      <c r="B309" s="24" t="s">
        <v>31</v>
      </c>
      <c r="C309" s="24" t="s">
        <v>19</v>
      </c>
      <c r="D309" s="89" t="s">
        <v>24</v>
      </c>
      <c r="E309" s="90" t="s">
        <v>111</v>
      </c>
      <c r="F309" s="24" t="s">
        <v>21</v>
      </c>
      <c r="G309" s="26">
        <f>46+40</f>
        <v>86</v>
      </c>
      <c r="H309" s="26">
        <f t="shared" si="4"/>
        <v>77.4</v>
      </c>
      <c r="I309" s="2" t="s">
        <v>101</v>
      </c>
      <c r="J309" s="34" t="s">
        <v>118</v>
      </c>
    </row>
    <row r="310" spans="1:10" ht="19.5" customHeight="1">
      <c r="A310" s="88"/>
      <c r="B310" s="24" t="s">
        <v>32</v>
      </c>
      <c r="C310" s="24" t="s">
        <v>22</v>
      </c>
      <c r="D310" s="89"/>
      <c r="E310" s="90"/>
      <c r="F310" s="28" t="s">
        <v>23</v>
      </c>
      <c r="G310" s="26"/>
      <c r="H310" s="26">
        <f t="shared" si="4"/>
        <v>0</v>
      </c>
      <c r="I310" s="2" t="s">
        <v>101</v>
      </c>
      <c r="J310" s="34"/>
    </row>
    <row r="311" spans="1:10" ht="19.5" customHeight="1">
      <c r="A311" s="88"/>
      <c r="B311" s="24" t="s">
        <v>31</v>
      </c>
      <c r="C311" s="24" t="s">
        <v>22</v>
      </c>
      <c r="D311" s="89" t="s">
        <v>25</v>
      </c>
      <c r="E311" s="90" t="s">
        <v>114</v>
      </c>
      <c r="F311" s="28" t="s">
        <v>23</v>
      </c>
      <c r="G311" s="26"/>
      <c r="H311" s="26">
        <f>G311*90%</f>
        <v>0</v>
      </c>
      <c r="I311" s="2" t="s">
        <v>101</v>
      </c>
      <c r="J311" s="34"/>
    </row>
    <row r="312" spans="1:10" ht="19.5" customHeight="1">
      <c r="A312" s="88"/>
      <c r="B312" s="24" t="s">
        <v>32</v>
      </c>
      <c r="C312" s="24" t="s">
        <v>19</v>
      </c>
      <c r="D312" s="89"/>
      <c r="E312" s="90"/>
      <c r="F312" s="24" t="s">
        <v>21</v>
      </c>
      <c r="G312" s="26">
        <f>34+28</f>
        <v>62</v>
      </c>
      <c r="H312" s="26">
        <f>G312*90%</f>
        <v>55.800000000000004</v>
      </c>
      <c r="I312" s="2" t="s">
        <v>101</v>
      </c>
      <c r="J312" s="34" t="s">
        <v>125</v>
      </c>
    </row>
    <row r="313" spans="1:12" ht="19.5" customHeight="1">
      <c r="A313" s="88"/>
      <c r="B313" s="24" t="s">
        <v>31</v>
      </c>
      <c r="C313" s="24" t="s">
        <v>19</v>
      </c>
      <c r="D313" s="89" t="s">
        <v>26</v>
      </c>
      <c r="E313" s="90" t="s">
        <v>113</v>
      </c>
      <c r="F313" s="28" t="s">
        <v>23</v>
      </c>
      <c r="G313" s="26">
        <f>47+49</f>
        <v>96</v>
      </c>
      <c r="H313" s="26">
        <f t="shared" si="4"/>
        <v>86.4</v>
      </c>
      <c r="I313" s="2" t="s">
        <v>101</v>
      </c>
      <c r="J313" s="34"/>
      <c r="L313" s="91"/>
    </row>
    <row r="314" spans="1:12" ht="19.5" customHeight="1">
      <c r="A314" s="88"/>
      <c r="B314" s="24" t="s">
        <v>32</v>
      </c>
      <c r="C314" s="24" t="s">
        <v>22</v>
      </c>
      <c r="D314" s="89"/>
      <c r="E314" s="90"/>
      <c r="F314" s="24" t="s">
        <v>21</v>
      </c>
      <c r="G314" s="26"/>
      <c r="H314" s="26">
        <f t="shared" si="4"/>
        <v>0</v>
      </c>
      <c r="I314" s="2" t="s">
        <v>101</v>
      </c>
      <c r="J314" s="34" t="s">
        <v>124</v>
      </c>
      <c r="L314" s="91"/>
    </row>
    <row r="315" spans="1:12" ht="19.5" customHeight="1">
      <c r="A315" s="88"/>
      <c r="B315" s="24" t="s">
        <v>31</v>
      </c>
      <c r="C315" s="24" t="s">
        <v>22</v>
      </c>
      <c r="D315" s="89" t="s">
        <v>27</v>
      </c>
      <c r="E315" s="90" t="s">
        <v>112</v>
      </c>
      <c r="F315" s="28" t="s">
        <v>23</v>
      </c>
      <c r="G315" s="26"/>
      <c r="H315" s="26">
        <f t="shared" si="4"/>
        <v>0</v>
      </c>
      <c r="I315" s="2" t="s">
        <v>101</v>
      </c>
      <c r="J315" s="34"/>
      <c r="L315" s="91"/>
    </row>
    <row r="316" spans="1:12" ht="19.5" customHeight="1">
      <c r="A316" s="88"/>
      <c r="B316" s="24" t="s">
        <v>32</v>
      </c>
      <c r="C316" s="24" t="s">
        <v>19</v>
      </c>
      <c r="D316" s="89"/>
      <c r="E316" s="90"/>
      <c r="F316" s="24" t="s">
        <v>21</v>
      </c>
      <c r="G316" s="26">
        <f>57+35</f>
        <v>92</v>
      </c>
      <c r="H316" s="26">
        <f t="shared" si="4"/>
        <v>82.8</v>
      </c>
      <c r="I316" s="2" t="s">
        <v>101</v>
      </c>
      <c r="J316" s="34" t="s">
        <v>119</v>
      </c>
      <c r="L316" s="91"/>
    </row>
    <row r="317" spans="1:12" ht="19.5" customHeight="1">
      <c r="A317" s="88"/>
      <c r="B317" s="24" t="s">
        <v>31</v>
      </c>
      <c r="C317" s="24" t="s">
        <v>22</v>
      </c>
      <c r="D317" s="89" t="s">
        <v>28</v>
      </c>
      <c r="E317" s="90" t="s">
        <v>192</v>
      </c>
      <c r="F317" s="28" t="s">
        <v>23</v>
      </c>
      <c r="G317" s="26"/>
      <c r="H317" s="26">
        <f t="shared" si="4"/>
        <v>0</v>
      </c>
      <c r="I317" s="2" t="s">
        <v>101</v>
      </c>
      <c r="J317" s="34"/>
      <c r="L317" s="91"/>
    </row>
    <row r="318" spans="1:12" ht="19.5" customHeight="1">
      <c r="A318" s="88"/>
      <c r="B318" s="24" t="s">
        <v>32</v>
      </c>
      <c r="C318" s="24" t="s">
        <v>19</v>
      </c>
      <c r="D318" s="89"/>
      <c r="E318" s="90"/>
      <c r="F318" s="24" t="s">
        <v>21</v>
      </c>
      <c r="G318" s="26">
        <f>42+39</f>
        <v>81</v>
      </c>
      <c r="H318" s="26">
        <f t="shared" si="4"/>
        <v>72.9</v>
      </c>
      <c r="I318" s="2" t="s">
        <v>101</v>
      </c>
      <c r="J318" s="34" t="s">
        <v>118</v>
      </c>
      <c r="L318" s="91"/>
    </row>
    <row r="319" spans="1:12" ht="16.5" thickBot="1">
      <c r="A319" s="92" t="s">
        <v>221</v>
      </c>
      <c r="B319" s="92"/>
      <c r="C319" s="92"/>
      <c r="D319" s="92"/>
      <c r="E319" s="92"/>
      <c r="F319" s="92"/>
      <c r="K319" s="10" t="s">
        <v>21</v>
      </c>
      <c r="L319" s="1">
        <f>COUNTIF($D$11:$G$318,K319)</f>
        <v>99</v>
      </c>
    </row>
    <row r="320" spans="1:12" ht="0.75" customHeight="1">
      <c r="A320" s="92"/>
      <c r="B320" s="92"/>
      <c r="C320" s="92"/>
      <c r="D320" s="92"/>
      <c r="E320" s="92"/>
      <c r="F320" s="92"/>
      <c r="K320" s="11" t="s">
        <v>23</v>
      </c>
      <c r="L320" s="1">
        <f>COUNTIF($D$11:$G$318,#REF!)</f>
        <v>0</v>
      </c>
    </row>
    <row r="321" spans="1:12" ht="6" customHeight="1">
      <c r="A321" s="93" t="s">
        <v>226</v>
      </c>
      <c r="B321" s="94"/>
      <c r="C321" s="94"/>
      <c r="D321" s="94"/>
      <c r="E321" s="94"/>
      <c r="F321" s="94"/>
      <c r="K321" s="12" t="s">
        <v>10</v>
      </c>
      <c r="L321" s="1">
        <f>COUNTIF($D$11:$G$318,K321)</f>
        <v>55</v>
      </c>
    </row>
    <row r="322" spans="1:12" ht="15.75">
      <c r="A322" s="94"/>
      <c r="B322" s="94"/>
      <c r="C322" s="94"/>
      <c r="D322" s="94"/>
      <c r="E322" s="94"/>
      <c r="F322" s="94"/>
      <c r="K322" s="13" t="s">
        <v>13</v>
      </c>
      <c r="L322" s="1">
        <f>COUNTIF($D$11:$G$318,K322)</f>
        <v>55</v>
      </c>
    </row>
    <row r="323" spans="1:12" ht="15.75">
      <c r="A323" s="94"/>
      <c r="B323" s="94"/>
      <c r="C323" s="94"/>
      <c r="D323" s="94"/>
      <c r="E323" s="94"/>
      <c r="F323" s="94"/>
      <c r="K323" s="1" t="s">
        <v>56</v>
      </c>
      <c r="L323" s="1">
        <f>COUNTIF($D$11:$J$318,J318)</f>
        <v>15</v>
      </c>
    </row>
    <row r="324" spans="1:12" ht="15.75">
      <c r="A324" s="94"/>
      <c r="B324" s="94"/>
      <c r="C324" s="94"/>
      <c r="D324" s="94"/>
      <c r="E324" s="94"/>
      <c r="F324" s="94"/>
      <c r="K324" s="1" t="s">
        <v>57</v>
      </c>
      <c r="L324" s="1">
        <f>COUNTIF($D$11:$J$318,J316)</f>
        <v>19</v>
      </c>
    </row>
    <row r="325" spans="1:12" ht="16.5" customHeight="1">
      <c r="A325" s="94"/>
      <c r="B325" s="94"/>
      <c r="C325" s="94"/>
      <c r="D325" s="94"/>
      <c r="E325" s="94"/>
      <c r="F325" s="94"/>
      <c r="K325" s="1" t="s">
        <v>80</v>
      </c>
      <c r="L325" s="1">
        <f>COUNTIF($D$11:$J$318,"đ/c Hải")</f>
        <v>4</v>
      </c>
    </row>
    <row r="326" spans="1:12" ht="15.75">
      <c r="A326" s="15"/>
      <c r="B326" s="15"/>
      <c r="C326" s="15"/>
      <c r="D326" s="15"/>
      <c r="E326" s="15"/>
      <c r="F326" s="17" t="s">
        <v>222</v>
      </c>
      <c r="K326" s="1" t="s">
        <v>58</v>
      </c>
      <c r="L326" s="1">
        <f>COUNTIF($D$11:$J$318,"đ/c Thu")</f>
        <v>16</v>
      </c>
    </row>
    <row r="327" spans="1:12" ht="15.75">
      <c r="A327" s="15"/>
      <c r="B327" s="15"/>
      <c r="C327" s="15"/>
      <c r="D327" s="15"/>
      <c r="E327" s="15"/>
      <c r="F327" s="17" t="s">
        <v>223</v>
      </c>
      <c r="K327" s="1" t="s">
        <v>71</v>
      </c>
      <c r="L327" s="1">
        <f>COUNTIF($D$11:$J$318,"đ/c Phương")</f>
        <v>16</v>
      </c>
    </row>
    <row r="328" spans="1:12" ht="15.75">
      <c r="A328" s="15"/>
      <c r="B328" s="15"/>
      <c r="C328" s="15"/>
      <c r="D328" s="15"/>
      <c r="E328" s="15"/>
      <c r="F328" s="16"/>
      <c r="K328" s="1" t="s">
        <v>116</v>
      </c>
      <c r="L328" s="1">
        <f>COUNTIF($D$11:$J$318,"đ/c Trang")</f>
        <v>7</v>
      </c>
    </row>
    <row r="329" spans="1:12" ht="15.75">
      <c r="A329" s="15"/>
      <c r="B329" s="15"/>
      <c r="C329" s="15"/>
      <c r="D329" s="15"/>
      <c r="E329" s="15"/>
      <c r="F329" s="16"/>
      <c r="K329" s="1" t="s">
        <v>59</v>
      </c>
      <c r="L329" s="1">
        <f>COUNTIF($D$11:$J$318,"đ/c Linh")</f>
        <v>12</v>
      </c>
    </row>
    <row r="330" spans="1:12" ht="15.75">
      <c r="A330" s="15"/>
      <c r="B330" s="15"/>
      <c r="C330" s="15"/>
      <c r="D330" s="15"/>
      <c r="E330" s="15"/>
      <c r="F330" s="16"/>
      <c r="K330" s="1" t="s">
        <v>70</v>
      </c>
      <c r="L330" s="1">
        <f>COUNTIF($D$11:$J$318,"đ/c Độ")</f>
        <v>10</v>
      </c>
    </row>
    <row r="331" spans="1:12" ht="15.75">
      <c r="A331" s="15"/>
      <c r="B331" s="15"/>
      <c r="C331" s="15"/>
      <c r="D331" s="15"/>
      <c r="E331" s="15"/>
      <c r="F331" s="16"/>
      <c r="L331" s="35">
        <f>SUM(L323:L330)</f>
        <v>99</v>
      </c>
    </row>
    <row r="332" ht="15.75">
      <c r="F332" s="18" t="s">
        <v>224</v>
      </c>
    </row>
  </sheetData>
  <sheetProtection/>
  <mergeCells count="333">
    <mergeCell ref="A319:F320"/>
    <mergeCell ref="A321:F325"/>
    <mergeCell ref="J9:J10"/>
    <mergeCell ref="L313:L314"/>
    <mergeCell ref="D315:D316"/>
    <mergeCell ref="E315:E316"/>
    <mergeCell ref="L315:L316"/>
    <mergeCell ref="D317:D318"/>
    <mergeCell ref="E317:E318"/>
    <mergeCell ref="L317:L318"/>
    <mergeCell ref="E307:E308"/>
    <mergeCell ref="D309:D310"/>
    <mergeCell ref="E309:E310"/>
    <mergeCell ref="D311:D312"/>
    <mergeCell ref="E311:E312"/>
    <mergeCell ref="D313:D314"/>
    <mergeCell ref="E313:E314"/>
    <mergeCell ref="A298:A318"/>
    <mergeCell ref="D299:D300"/>
    <mergeCell ref="E299:E300"/>
    <mergeCell ref="D301:D302"/>
    <mergeCell ref="E301:E302"/>
    <mergeCell ref="D303:D304"/>
    <mergeCell ref="E303:E304"/>
    <mergeCell ref="D305:D306"/>
    <mergeCell ref="E305:E306"/>
    <mergeCell ref="D307:D308"/>
    <mergeCell ref="D291:D292"/>
    <mergeCell ref="E291:E292"/>
    <mergeCell ref="D293:D294"/>
    <mergeCell ref="E293:E294"/>
    <mergeCell ref="D295:D296"/>
    <mergeCell ref="E295:E296"/>
    <mergeCell ref="D285:D286"/>
    <mergeCell ref="E285:E286"/>
    <mergeCell ref="D287:D288"/>
    <mergeCell ref="E287:E288"/>
    <mergeCell ref="D289:D290"/>
    <mergeCell ref="E289:E290"/>
    <mergeCell ref="D279:D280"/>
    <mergeCell ref="E279:E280"/>
    <mergeCell ref="D281:D282"/>
    <mergeCell ref="E281:E282"/>
    <mergeCell ref="D283:D284"/>
    <mergeCell ref="E283:E284"/>
    <mergeCell ref="E269:E270"/>
    <mergeCell ref="D271:D272"/>
    <mergeCell ref="E271:E272"/>
    <mergeCell ref="D273:D274"/>
    <mergeCell ref="E273:E274"/>
    <mergeCell ref="A275:A297"/>
    <mergeCell ref="D275:D276"/>
    <mergeCell ref="E275:E276"/>
    <mergeCell ref="D277:D278"/>
    <mergeCell ref="E277:E278"/>
    <mergeCell ref="D259:D260"/>
    <mergeCell ref="E259:E260"/>
    <mergeCell ref="A261:A274"/>
    <mergeCell ref="D263:D264"/>
    <mergeCell ref="E263:E264"/>
    <mergeCell ref="D265:D266"/>
    <mergeCell ref="E265:E266"/>
    <mergeCell ref="D267:D268"/>
    <mergeCell ref="E267:E268"/>
    <mergeCell ref="D269:D270"/>
    <mergeCell ref="D253:D254"/>
    <mergeCell ref="E253:E254"/>
    <mergeCell ref="D255:D256"/>
    <mergeCell ref="E255:E256"/>
    <mergeCell ref="D257:D258"/>
    <mergeCell ref="E257:E258"/>
    <mergeCell ref="D247:D248"/>
    <mergeCell ref="E247:E248"/>
    <mergeCell ref="D249:D250"/>
    <mergeCell ref="E249:E250"/>
    <mergeCell ref="D251:D252"/>
    <mergeCell ref="E251:E252"/>
    <mergeCell ref="D241:D242"/>
    <mergeCell ref="E241:E242"/>
    <mergeCell ref="M241:M242"/>
    <mergeCell ref="D243:D244"/>
    <mergeCell ref="E243:E244"/>
    <mergeCell ref="D245:D246"/>
    <mergeCell ref="E245:E246"/>
    <mergeCell ref="E233:E234"/>
    <mergeCell ref="D235:D236"/>
    <mergeCell ref="E235:E236"/>
    <mergeCell ref="D237:D238"/>
    <mergeCell ref="E237:E238"/>
    <mergeCell ref="D239:D240"/>
    <mergeCell ref="E239:E240"/>
    <mergeCell ref="A224:A260"/>
    <mergeCell ref="D225:D226"/>
    <mergeCell ref="E225:E226"/>
    <mergeCell ref="D227:D228"/>
    <mergeCell ref="E227:E228"/>
    <mergeCell ref="D229:D230"/>
    <mergeCell ref="E229:E230"/>
    <mergeCell ref="D231:D232"/>
    <mergeCell ref="E231:E232"/>
    <mergeCell ref="D233:D234"/>
    <mergeCell ref="E215:E216"/>
    <mergeCell ref="D217:D218"/>
    <mergeCell ref="E217:E218"/>
    <mergeCell ref="D219:D220"/>
    <mergeCell ref="E219:E220"/>
    <mergeCell ref="D221:D222"/>
    <mergeCell ref="E221:E222"/>
    <mergeCell ref="D207:D208"/>
    <mergeCell ref="E207:E208"/>
    <mergeCell ref="D209:D210"/>
    <mergeCell ref="E209:E210"/>
    <mergeCell ref="A211:A223"/>
    <mergeCell ref="D211:D212"/>
    <mergeCell ref="E211:E212"/>
    <mergeCell ref="D213:D214"/>
    <mergeCell ref="E213:E214"/>
    <mergeCell ref="D215:D216"/>
    <mergeCell ref="D201:D202"/>
    <mergeCell ref="E201:E202"/>
    <mergeCell ref="D203:D204"/>
    <mergeCell ref="E203:E204"/>
    <mergeCell ref="D205:D206"/>
    <mergeCell ref="E205:E206"/>
    <mergeCell ref="E193:E194"/>
    <mergeCell ref="D195:D196"/>
    <mergeCell ref="E195:E196"/>
    <mergeCell ref="D197:D198"/>
    <mergeCell ref="E197:E198"/>
    <mergeCell ref="D199:D200"/>
    <mergeCell ref="E199:E200"/>
    <mergeCell ref="D183:D184"/>
    <mergeCell ref="E183:E184"/>
    <mergeCell ref="D185:D186"/>
    <mergeCell ref="E185:E186"/>
    <mergeCell ref="A187:A210"/>
    <mergeCell ref="D189:D190"/>
    <mergeCell ref="E189:E190"/>
    <mergeCell ref="D191:D192"/>
    <mergeCell ref="E191:E192"/>
    <mergeCell ref="D193:D194"/>
    <mergeCell ref="D177:D178"/>
    <mergeCell ref="E177:E178"/>
    <mergeCell ref="D179:D180"/>
    <mergeCell ref="E179:E180"/>
    <mergeCell ref="D181:D182"/>
    <mergeCell ref="E181:E182"/>
    <mergeCell ref="D171:D172"/>
    <mergeCell ref="E171:E172"/>
    <mergeCell ref="D173:D174"/>
    <mergeCell ref="E173:E174"/>
    <mergeCell ref="D175:D176"/>
    <mergeCell ref="E175:E176"/>
    <mergeCell ref="D165:D166"/>
    <mergeCell ref="E165:E166"/>
    <mergeCell ref="D167:D168"/>
    <mergeCell ref="E167:E168"/>
    <mergeCell ref="D169:D170"/>
    <mergeCell ref="E169:E170"/>
    <mergeCell ref="D159:D160"/>
    <mergeCell ref="E159:E160"/>
    <mergeCell ref="D161:D162"/>
    <mergeCell ref="E161:E162"/>
    <mergeCell ref="D163:D164"/>
    <mergeCell ref="E163:E164"/>
    <mergeCell ref="E147:E148"/>
    <mergeCell ref="A150:A186"/>
    <mergeCell ref="D151:D152"/>
    <mergeCell ref="E151:E152"/>
    <mergeCell ref="D153:D154"/>
    <mergeCell ref="E153:E154"/>
    <mergeCell ref="D155:D156"/>
    <mergeCell ref="E155:E156"/>
    <mergeCell ref="D157:D158"/>
    <mergeCell ref="E157:E158"/>
    <mergeCell ref="D139:D140"/>
    <mergeCell ref="E139:E140"/>
    <mergeCell ref="D141:D142"/>
    <mergeCell ref="E141:E142"/>
    <mergeCell ref="A143:A149"/>
    <mergeCell ref="D143:D144"/>
    <mergeCell ref="E143:E144"/>
    <mergeCell ref="D145:D146"/>
    <mergeCell ref="E145:E146"/>
    <mergeCell ref="D147:D148"/>
    <mergeCell ref="D133:D134"/>
    <mergeCell ref="E133:E134"/>
    <mergeCell ref="D135:D136"/>
    <mergeCell ref="E135:E136"/>
    <mergeCell ref="D137:D138"/>
    <mergeCell ref="E137:E138"/>
    <mergeCell ref="D127:D128"/>
    <mergeCell ref="E127:E128"/>
    <mergeCell ref="D129:D130"/>
    <mergeCell ref="E129:E130"/>
    <mergeCell ref="D131:D132"/>
    <mergeCell ref="E131:E132"/>
    <mergeCell ref="E119:E120"/>
    <mergeCell ref="D121:D122"/>
    <mergeCell ref="E121:E122"/>
    <mergeCell ref="D123:D124"/>
    <mergeCell ref="E123:E124"/>
    <mergeCell ref="D125:D126"/>
    <mergeCell ref="E125:E126"/>
    <mergeCell ref="D111:D112"/>
    <mergeCell ref="E111:E112"/>
    <mergeCell ref="D113:D114"/>
    <mergeCell ref="E113:E114"/>
    <mergeCell ref="A114:A142"/>
    <mergeCell ref="D115:D116"/>
    <mergeCell ref="E115:E116"/>
    <mergeCell ref="D117:D118"/>
    <mergeCell ref="E117:E118"/>
    <mergeCell ref="D119:D120"/>
    <mergeCell ref="D105:D106"/>
    <mergeCell ref="E105:E106"/>
    <mergeCell ref="D107:D108"/>
    <mergeCell ref="E107:E108"/>
    <mergeCell ref="D109:D110"/>
    <mergeCell ref="E109:E110"/>
    <mergeCell ref="L98:L99"/>
    <mergeCell ref="D99:D100"/>
    <mergeCell ref="E99:E100"/>
    <mergeCell ref="D101:D102"/>
    <mergeCell ref="E101:E102"/>
    <mergeCell ref="D103:D104"/>
    <mergeCell ref="E103:E104"/>
    <mergeCell ref="D93:D94"/>
    <mergeCell ref="E93:E94"/>
    <mergeCell ref="D95:D96"/>
    <mergeCell ref="E95:E96"/>
    <mergeCell ref="D97:D98"/>
    <mergeCell ref="E97:E98"/>
    <mergeCell ref="E85:E86"/>
    <mergeCell ref="D87:D88"/>
    <mergeCell ref="E87:E88"/>
    <mergeCell ref="D89:D90"/>
    <mergeCell ref="E89:E90"/>
    <mergeCell ref="D91:D92"/>
    <mergeCell ref="E91:E92"/>
    <mergeCell ref="A76:A113"/>
    <mergeCell ref="D77:D78"/>
    <mergeCell ref="E77:E78"/>
    <mergeCell ref="D79:D80"/>
    <mergeCell ref="E79:E80"/>
    <mergeCell ref="D81:D82"/>
    <mergeCell ref="E81:E82"/>
    <mergeCell ref="D83:D84"/>
    <mergeCell ref="E83:E84"/>
    <mergeCell ref="D85:D86"/>
    <mergeCell ref="D69:D70"/>
    <mergeCell ref="E69:E70"/>
    <mergeCell ref="A71:A75"/>
    <mergeCell ref="D71:D72"/>
    <mergeCell ref="E71:E72"/>
    <mergeCell ref="D73:D74"/>
    <mergeCell ref="E73:E74"/>
    <mergeCell ref="A41:A70"/>
    <mergeCell ref="D41:D42"/>
    <mergeCell ref="E41:E42"/>
    <mergeCell ref="D63:D64"/>
    <mergeCell ref="E63:E64"/>
    <mergeCell ref="D65:D66"/>
    <mergeCell ref="E65:E66"/>
    <mergeCell ref="D67:D68"/>
    <mergeCell ref="E67:E68"/>
    <mergeCell ref="D57:D58"/>
    <mergeCell ref="E57:E58"/>
    <mergeCell ref="D59:D60"/>
    <mergeCell ref="E59:E60"/>
    <mergeCell ref="D61:D62"/>
    <mergeCell ref="E61:E62"/>
    <mergeCell ref="E49:E50"/>
    <mergeCell ref="D51:D52"/>
    <mergeCell ref="E51:E52"/>
    <mergeCell ref="D53:D54"/>
    <mergeCell ref="E53:E54"/>
    <mergeCell ref="D55:D56"/>
    <mergeCell ref="E55:E56"/>
    <mergeCell ref="D49:D50"/>
    <mergeCell ref="D43:D44"/>
    <mergeCell ref="E43:E44"/>
    <mergeCell ref="D45:D46"/>
    <mergeCell ref="E45:E46"/>
    <mergeCell ref="D47:D48"/>
    <mergeCell ref="E47:E48"/>
    <mergeCell ref="D35:D36"/>
    <mergeCell ref="E35:E36"/>
    <mergeCell ref="D37:D38"/>
    <mergeCell ref="E37:E38"/>
    <mergeCell ref="D39:D40"/>
    <mergeCell ref="E39:E40"/>
    <mergeCell ref="D29:D30"/>
    <mergeCell ref="E29:E30"/>
    <mergeCell ref="D31:D32"/>
    <mergeCell ref="E31:E32"/>
    <mergeCell ref="D33:D34"/>
    <mergeCell ref="E33:E34"/>
    <mergeCell ref="D23:D24"/>
    <mergeCell ref="E23:E24"/>
    <mergeCell ref="D25:D26"/>
    <mergeCell ref="E25:E26"/>
    <mergeCell ref="D27:D28"/>
    <mergeCell ref="E27:E28"/>
    <mergeCell ref="E17:E18"/>
    <mergeCell ref="J17:J18"/>
    <mergeCell ref="D19:D20"/>
    <mergeCell ref="E19:E20"/>
    <mergeCell ref="D21:D22"/>
    <mergeCell ref="E21:E22"/>
    <mergeCell ref="G9:G10"/>
    <mergeCell ref="H9:H10"/>
    <mergeCell ref="A11:A40"/>
    <mergeCell ref="D11:D12"/>
    <mergeCell ref="E11:E12"/>
    <mergeCell ref="D13:D14"/>
    <mergeCell ref="E13:E14"/>
    <mergeCell ref="D15:D16"/>
    <mergeCell ref="E15:E16"/>
    <mergeCell ref="D17:D18"/>
    <mergeCell ref="A6:F6"/>
    <mergeCell ref="A7:F7"/>
    <mergeCell ref="A9:A10"/>
    <mergeCell ref="B9:B10"/>
    <mergeCell ref="C9:C10"/>
    <mergeCell ref="D9:D10"/>
    <mergeCell ref="F9:F10"/>
    <mergeCell ref="A1:D1"/>
    <mergeCell ref="E1:F1"/>
    <mergeCell ref="A2:D2"/>
    <mergeCell ref="E2:F2"/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6"/>
  <sheetViews>
    <sheetView tabSelected="1" zoomScalePageLayoutView="0" workbookViewId="0" topLeftCell="A321">
      <selection activeCell="F343" sqref="F343"/>
    </sheetView>
  </sheetViews>
  <sheetFormatPr defaultColWidth="9.140625" defaultRowHeight="15"/>
  <cols>
    <col min="1" max="1" width="7.7109375" style="1" customWidth="1"/>
    <col min="2" max="2" width="12.28125" style="1" customWidth="1"/>
    <col min="3" max="4" width="9.140625" style="1" customWidth="1"/>
    <col min="5" max="5" width="20.57421875" style="1" customWidth="1"/>
    <col min="6" max="6" width="26.57421875" style="1" customWidth="1"/>
    <col min="7" max="7" width="10.8515625" style="1" customWidth="1"/>
    <col min="8" max="9" width="9.140625" style="1" customWidth="1"/>
    <col min="10" max="16384" width="9.140625" style="1" customWidth="1"/>
  </cols>
  <sheetData>
    <row r="1" spans="1:7" s="14" customFormat="1" ht="15">
      <c r="A1" s="132" t="s">
        <v>216</v>
      </c>
      <c r="B1" s="132"/>
      <c r="C1" s="132"/>
      <c r="D1" s="132"/>
      <c r="E1" s="133" t="s">
        <v>218</v>
      </c>
      <c r="F1" s="133"/>
      <c r="G1" s="133"/>
    </row>
    <row r="2" spans="1:7" s="14" customFormat="1" ht="15">
      <c r="A2" s="134" t="s">
        <v>217</v>
      </c>
      <c r="B2" s="134"/>
      <c r="C2" s="134"/>
      <c r="D2" s="134"/>
      <c r="E2" s="134" t="s">
        <v>219</v>
      </c>
      <c r="F2" s="134"/>
      <c r="G2" s="134"/>
    </row>
    <row r="3" spans="1:7" s="14" customFormat="1" ht="15">
      <c r="A3" s="70"/>
      <c r="B3" s="70"/>
      <c r="C3" s="70"/>
      <c r="D3" s="70"/>
      <c r="E3" s="70"/>
      <c r="F3" s="70"/>
      <c r="G3" s="70"/>
    </row>
    <row r="4" spans="1:7" ht="20.25">
      <c r="A4" s="135" t="s">
        <v>130</v>
      </c>
      <c r="B4" s="135"/>
      <c r="C4" s="135"/>
      <c r="D4" s="135"/>
      <c r="E4" s="135"/>
      <c r="F4" s="135"/>
      <c r="G4" s="135"/>
    </row>
    <row r="5" spans="1:7" ht="20.25" customHeight="1">
      <c r="A5" s="136" t="s">
        <v>232</v>
      </c>
      <c r="B5" s="136"/>
      <c r="C5" s="136"/>
      <c r="D5" s="136"/>
      <c r="E5" s="136"/>
      <c r="F5" s="136"/>
      <c r="G5" s="136"/>
    </row>
    <row r="6" spans="1:7" ht="21" customHeight="1">
      <c r="A6" s="136" t="s">
        <v>377</v>
      </c>
      <c r="B6" s="136"/>
      <c r="C6" s="136"/>
      <c r="D6" s="136"/>
      <c r="E6" s="136"/>
      <c r="F6" s="136"/>
      <c r="G6" s="136"/>
    </row>
    <row r="7" spans="1:7" ht="21" customHeight="1">
      <c r="A7" s="104" t="s">
        <v>426</v>
      </c>
      <c r="B7" s="104"/>
      <c r="C7" s="104"/>
      <c r="D7" s="104"/>
      <c r="E7" s="104"/>
      <c r="F7" s="104"/>
      <c r="G7" s="104"/>
    </row>
    <row r="8" spans="1:7" ht="5.25" customHeight="1">
      <c r="A8" s="69"/>
      <c r="B8" s="69"/>
      <c r="C8" s="69"/>
      <c r="D8" s="69"/>
      <c r="E8" s="69"/>
      <c r="F8" s="69"/>
      <c r="G8" s="69"/>
    </row>
    <row r="9" ht="7.5" customHeight="1" thickBot="1"/>
    <row r="10" spans="1:9" ht="15.75">
      <c r="A10" s="137" t="s">
        <v>0</v>
      </c>
      <c r="B10" s="139" t="s">
        <v>1</v>
      </c>
      <c r="C10" s="139" t="s">
        <v>2</v>
      </c>
      <c r="D10" s="139" t="s">
        <v>3</v>
      </c>
      <c r="E10" s="71" t="s">
        <v>4</v>
      </c>
      <c r="F10" s="139" t="s">
        <v>6</v>
      </c>
      <c r="G10" s="141" t="s">
        <v>7</v>
      </c>
      <c r="H10" s="2"/>
      <c r="I10" s="2"/>
    </row>
    <row r="11" spans="1:9" ht="15.75">
      <c r="A11" s="138"/>
      <c r="B11" s="140"/>
      <c r="C11" s="140"/>
      <c r="D11" s="140"/>
      <c r="E11" s="72" t="s">
        <v>5</v>
      </c>
      <c r="F11" s="140"/>
      <c r="G11" s="142"/>
      <c r="H11" s="2"/>
      <c r="I11" s="2"/>
    </row>
    <row r="12" spans="1:10" ht="15" customHeight="1">
      <c r="A12" s="115" t="s">
        <v>233</v>
      </c>
      <c r="B12" s="73" t="s">
        <v>8</v>
      </c>
      <c r="C12" s="73" t="s">
        <v>368</v>
      </c>
      <c r="D12" s="123" t="s">
        <v>9</v>
      </c>
      <c r="E12" s="121" t="s">
        <v>389</v>
      </c>
      <c r="F12" s="74" t="s">
        <v>404</v>
      </c>
      <c r="G12" s="75"/>
      <c r="H12" s="2" t="s">
        <v>391</v>
      </c>
      <c r="I12" s="2">
        <v>55</v>
      </c>
      <c r="J12" s="1">
        <v>1</v>
      </c>
    </row>
    <row r="13" spans="1:10" ht="15" customHeight="1">
      <c r="A13" s="116"/>
      <c r="B13" s="76" t="s">
        <v>11</v>
      </c>
      <c r="C13" s="76" t="s">
        <v>369</v>
      </c>
      <c r="D13" s="119"/>
      <c r="E13" s="127"/>
      <c r="F13" s="77" t="s">
        <v>13</v>
      </c>
      <c r="G13" s="78"/>
      <c r="H13" s="2" t="s">
        <v>391</v>
      </c>
      <c r="I13" s="2">
        <v>55</v>
      </c>
      <c r="J13" s="1">
        <v>2</v>
      </c>
    </row>
    <row r="14" spans="1:10" ht="15" customHeight="1">
      <c r="A14" s="116"/>
      <c r="B14" s="76" t="s">
        <v>8</v>
      </c>
      <c r="C14" s="73" t="s">
        <v>368</v>
      </c>
      <c r="D14" s="119" t="s">
        <v>14</v>
      </c>
      <c r="E14" s="120" t="s">
        <v>234</v>
      </c>
      <c r="F14" s="74" t="s">
        <v>404</v>
      </c>
      <c r="G14" s="78"/>
      <c r="H14" s="2" t="s">
        <v>83</v>
      </c>
      <c r="I14" s="2">
        <v>55</v>
      </c>
      <c r="J14" s="1">
        <v>3</v>
      </c>
    </row>
    <row r="15" spans="1:10" ht="15" customHeight="1">
      <c r="A15" s="116"/>
      <c r="B15" s="76" t="s">
        <v>11</v>
      </c>
      <c r="C15" s="76" t="s">
        <v>369</v>
      </c>
      <c r="D15" s="119"/>
      <c r="E15" s="121"/>
      <c r="F15" s="77" t="s">
        <v>13</v>
      </c>
      <c r="G15" s="78"/>
      <c r="H15" s="2" t="s">
        <v>83</v>
      </c>
      <c r="I15" s="2">
        <v>55</v>
      </c>
      <c r="J15" s="1">
        <v>4</v>
      </c>
    </row>
    <row r="16" spans="1:10" ht="15" customHeight="1">
      <c r="A16" s="116"/>
      <c r="B16" s="76" t="s">
        <v>8</v>
      </c>
      <c r="C16" s="76" t="s">
        <v>372</v>
      </c>
      <c r="D16" s="129" t="s">
        <v>15</v>
      </c>
      <c r="E16" s="127" t="s">
        <v>239</v>
      </c>
      <c r="F16" s="79" t="s">
        <v>10</v>
      </c>
      <c r="G16" s="78"/>
      <c r="H16" s="2" t="s">
        <v>64</v>
      </c>
      <c r="I16" s="2">
        <v>56</v>
      </c>
      <c r="J16" s="1">
        <v>5</v>
      </c>
    </row>
    <row r="17" spans="1:10" ht="15" customHeight="1">
      <c r="A17" s="116"/>
      <c r="B17" s="76" t="s">
        <v>11</v>
      </c>
      <c r="C17" s="76" t="s">
        <v>373</v>
      </c>
      <c r="D17" s="129"/>
      <c r="E17" s="127"/>
      <c r="F17" s="77" t="s">
        <v>13</v>
      </c>
      <c r="G17" s="78"/>
      <c r="H17" s="2" t="s">
        <v>64</v>
      </c>
      <c r="I17" s="2">
        <v>56</v>
      </c>
      <c r="J17" s="1">
        <v>6</v>
      </c>
    </row>
    <row r="18" spans="1:10" ht="15" customHeight="1">
      <c r="A18" s="116"/>
      <c r="B18" s="76" t="s">
        <v>8</v>
      </c>
      <c r="C18" s="76" t="s">
        <v>369</v>
      </c>
      <c r="D18" s="119" t="s">
        <v>228</v>
      </c>
      <c r="E18" s="127" t="s">
        <v>237</v>
      </c>
      <c r="F18" s="77" t="s">
        <v>13</v>
      </c>
      <c r="G18" s="78"/>
      <c r="H18" s="2" t="s">
        <v>238</v>
      </c>
      <c r="I18" s="2">
        <v>55</v>
      </c>
      <c r="J18" s="1">
        <f>J17+1</f>
        <v>7</v>
      </c>
    </row>
    <row r="19" spans="1:10" ht="15" customHeight="1">
      <c r="A19" s="116"/>
      <c r="B19" s="76" t="s">
        <v>11</v>
      </c>
      <c r="C19" s="73" t="s">
        <v>368</v>
      </c>
      <c r="D19" s="119"/>
      <c r="E19" s="127"/>
      <c r="F19" s="74" t="s">
        <v>404</v>
      </c>
      <c r="G19" s="78"/>
      <c r="H19" s="2" t="s">
        <v>238</v>
      </c>
      <c r="I19" s="2">
        <v>55</v>
      </c>
      <c r="J19" s="1">
        <f aca="true" t="shared" si="0" ref="J19:J82">J18+1</f>
        <v>8</v>
      </c>
    </row>
    <row r="20" spans="1:10" ht="15" customHeight="1">
      <c r="A20" s="116"/>
      <c r="B20" s="76" t="s">
        <v>8</v>
      </c>
      <c r="C20" s="76" t="s">
        <v>369</v>
      </c>
      <c r="D20" s="119" t="s">
        <v>17</v>
      </c>
      <c r="E20" s="127" t="s">
        <v>236</v>
      </c>
      <c r="F20" s="77" t="s">
        <v>13</v>
      </c>
      <c r="G20" s="78"/>
      <c r="H20" s="2" t="s">
        <v>83</v>
      </c>
      <c r="I20" s="2">
        <v>55</v>
      </c>
      <c r="J20" s="1">
        <f t="shared" si="0"/>
        <v>9</v>
      </c>
    </row>
    <row r="21" spans="1:10" ht="15" customHeight="1">
      <c r="A21" s="116"/>
      <c r="B21" s="76" t="s">
        <v>11</v>
      </c>
      <c r="C21" s="73" t="s">
        <v>368</v>
      </c>
      <c r="D21" s="119"/>
      <c r="E21" s="127"/>
      <c r="F21" s="74" t="s">
        <v>404</v>
      </c>
      <c r="G21" s="78"/>
      <c r="H21" s="2" t="s">
        <v>83</v>
      </c>
      <c r="I21" s="2">
        <v>55</v>
      </c>
      <c r="J21" s="1">
        <f t="shared" si="0"/>
        <v>10</v>
      </c>
    </row>
    <row r="22" spans="1:10" ht="15" customHeight="1">
      <c r="A22" s="116"/>
      <c r="B22" s="76" t="s">
        <v>8</v>
      </c>
      <c r="C22" s="76" t="s">
        <v>369</v>
      </c>
      <c r="D22" s="129" t="s">
        <v>230</v>
      </c>
      <c r="E22" s="127" t="s">
        <v>235</v>
      </c>
      <c r="F22" s="77" t="s">
        <v>13</v>
      </c>
      <c r="G22" s="78"/>
      <c r="H22" s="2" t="s">
        <v>64</v>
      </c>
      <c r="I22" s="2">
        <v>55</v>
      </c>
      <c r="J22" s="1">
        <f t="shared" si="0"/>
        <v>11</v>
      </c>
    </row>
    <row r="23" spans="1:10" ht="15" customHeight="1">
      <c r="A23" s="116"/>
      <c r="B23" s="76" t="s">
        <v>11</v>
      </c>
      <c r="C23" s="73" t="s">
        <v>368</v>
      </c>
      <c r="D23" s="129"/>
      <c r="E23" s="127"/>
      <c r="F23" s="74" t="s">
        <v>404</v>
      </c>
      <c r="G23" s="78"/>
      <c r="H23" s="2" t="s">
        <v>64</v>
      </c>
      <c r="I23" s="2">
        <v>55</v>
      </c>
      <c r="J23" s="1">
        <f t="shared" si="0"/>
        <v>12</v>
      </c>
    </row>
    <row r="24" spans="1:10" ht="15" customHeight="1">
      <c r="A24" s="116"/>
      <c r="B24" s="76" t="s">
        <v>8</v>
      </c>
      <c r="C24" s="76" t="s">
        <v>374</v>
      </c>
      <c r="D24" s="119" t="s">
        <v>66</v>
      </c>
      <c r="E24" s="127" t="s">
        <v>240</v>
      </c>
      <c r="F24" s="76" t="s">
        <v>21</v>
      </c>
      <c r="G24" s="78"/>
      <c r="H24" s="2" t="s">
        <v>64</v>
      </c>
      <c r="I24" s="2">
        <v>57</v>
      </c>
      <c r="J24" s="1">
        <f t="shared" si="0"/>
        <v>13</v>
      </c>
    </row>
    <row r="25" spans="1:10" ht="15" customHeight="1">
      <c r="A25" s="116"/>
      <c r="B25" s="76" t="s">
        <v>11</v>
      </c>
      <c r="C25" s="76" t="s">
        <v>375</v>
      </c>
      <c r="D25" s="119"/>
      <c r="E25" s="127"/>
      <c r="F25" s="80" t="s">
        <v>23</v>
      </c>
      <c r="G25" s="78"/>
      <c r="H25" s="2" t="s">
        <v>64</v>
      </c>
      <c r="I25" s="2">
        <v>57</v>
      </c>
      <c r="J25" s="1">
        <f t="shared" si="0"/>
        <v>14</v>
      </c>
    </row>
    <row r="26" spans="1:10" ht="15" customHeight="1">
      <c r="A26" s="116"/>
      <c r="B26" s="76" t="s">
        <v>8</v>
      </c>
      <c r="C26" s="76" t="s">
        <v>374</v>
      </c>
      <c r="D26" s="119" t="s">
        <v>16</v>
      </c>
      <c r="E26" s="127" t="s">
        <v>403</v>
      </c>
      <c r="F26" s="76" t="s">
        <v>21</v>
      </c>
      <c r="G26" s="78"/>
      <c r="H26" s="2" t="s">
        <v>64</v>
      </c>
      <c r="I26" s="2">
        <v>57</v>
      </c>
      <c r="J26" s="1">
        <f t="shared" si="0"/>
        <v>15</v>
      </c>
    </row>
    <row r="27" spans="1:10" ht="15" customHeight="1">
      <c r="A27" s="116"/>
      <c r="B27" s="76" t="s">
        <v>11</v>
      </c>
      <c r="C27" s="76" t="s">
        <v>375</v>
      </c>
      <c r="D27" s="119"/>
      <c r="E27" s="127"/>
      <c r="F27" s="80" t="s">
        <v>23</v>
      </c>
      <c r="G27" s="78"/>
      <c r="H27" s="2" t="s">
        <v>64</v>
      </c>
      <c r="I27" s="2">
        <v>57</v>
      </c>
      <c r="J27" s="1">
        <f t="shared" si="0"/>
        <v>16</v>
      </c>
    </row>
    <row r="28" spans="1:10" ht="15" customHeight="1">
      <c r="A28" s="116"/>
      <c r="B28" s="76" t="s">
        <v>8</v>
      </c>
      <c r="C28" s="76" t="s">
        <v>374</v>
      </c>
      <c r="D28" s="122" t="s">
        <v>26</v>
      </c>
      <c r="E28" s="127" t="s">
        <v>241</v>
      </c>
      <c r="F28" s="76" t="s">
        <v>21</v>
      </c>
      <c r="G28" s="78"/>
      <c r="H28" s="2" t="s">
        <v>53</v>
      </c>
      <c r="I28" s="2">
        <v>56</v>
      </c>
      <c r="J28" s="1">
        <f t="shared" si="0"/>
        <v>17</v>
      </c>
    </row>
    <row r="29" spans="1:10" ht="15" customHeight="1">
      <c r="A29" s="116"/>
      <c r="B29" s="76" t="s">
        <v>11</v>
      </c>
      <c r="C29" s="76" t="s">
        <v>375</v>
      </c>
      <c r="D29" s="123"/>
      <c r="E29" s="127"/>
      <c r="F29" s="80" t="s">
        <v>23</v>
      </c>
      <c r="G29" s="78"/>
      <c r="H29" s="2" t="s">
        <v>53</v>
      </c>
      <c r="I29" s="2">
        <v>56</v>
      </c>
      <c r="J29" s="1">
        <f t="shared" si="0"/>
        <v>18</v>
      </c>
    </row>
    <row r="30" spans="1:10" ht="15" customHeight="1">
      <c r="A30" s="116"/>
      <c r="B30" s="76" t="s">
        <v>8</v>
      </c>
      <c r="C30" s="76" t="s">
        <v>374</v>
      </c>
      <c r="D30" s="122" t="s">
        <v>27</v>
      </c>
      <c r="E30" s="127" t="s">
        <v>242</v>
      </c>
      <c r="F30" s="76" t="s">
        <v>21</v>
      </c>
      <c r="G30" s="78"/>
      <c r="H30" s="2" t="s">
        <v>53</v>
      </c>
      <c r="I30" s="2">
        <v>56</v>
      </c>
      <c r="J30" s="1">
        <f t="shared" si="0"/>
        <v>19</v>
      </c>
    </row>
    <row r="31" spans="1:10" ht="15" customHeight="1">
      <c r="A31" s="116"/>
      <c r="B31" s="76" t="s">
        <v>11</v>
      </c>
      <c r="C31" s="76" t="s">
        <v>375</v>
      </c>
      <c r="D31" s="123"/>
      <c r="E31" s="127"/>
      <c r="F31" s="80" t="s">
        <v>23</v>
      </c>
      <c r="G31" s="78"/>
      <c r="H31" s="2" t="s">
        <v>53</v>
      </c>
      <c r="I31" s="2">
        <v>56</v>
      </c>
      <c r="J31" s="1">
        <f t="shared" si="0"/>
        <v>20</v>
      </c>
    </row>
    <row r="32" spans="1:10" ht="15" customHeight="1">
      <c r="A32" s="116"/>
      <c r="B32" s="76" t="s">
        <v>8</v>
      </c>
      <c r="C32" s="76" t="s">
        <v>375</v>
      </c>
      <c r="D32" s="122" t="s">
        <v>28</v>
      </c>
      <c r="E32" s="127" t="s">
        <v>243</v>
      </c>
      <c r="F32" s="80" t="s">
        <v>23</v>
      </c>
      <c r="G32" s="78"/>
      <c r="H32" s="2" t="s">
        <v>53</v>
      </c>
      <c r="I32" s="2">
        <v>56</v>
      </c>
      <c r="J32" s="1">
        <f t="shared" si="0"/>
        <v>21</v>
      </c>
    </row>
    <row r="33" spans="1:10" ht="15" customHeight="1">
      <c r="A33" s="116"/>
      <c r="B33" s="76" t="s">
        <v>11</v>
      </c>
      <c r="C33" s="76" t="s">
        <v>374</v>
      </c>
      <c r="D33" s="123"/>
      <c r="E33" s="127"/>
      <c r="F33" s="76" t="s">
        <v>21</v>
      </c>
      <c r="G33" s="78"/>
      <c r="H33" s="2" t="s">
        <v>53</v>
      </c>
      <c r="I33" s="2">
        <v>57</v>
      </c>
      <c r="J33" s="1">
        <f t="shared" si="0"/>
        <v>22</v>
      </c>
    </row>
    <row r="34" spans="1:10" ht="15" customHeight="1">
      <c r="A34" s="116"/>
      <c r="B34" s="76" t="s">
        <v>8</v>
      </c>
      <c r="C34" s="76" t="s">
        <v>375</v>
      </c>
      <c r="D34" s="119" t="s">
        <v>29</v>
      </c>
      <c r="E34" s="120" t="s">
        <v>244</v>
      </c>
      <c r="F34" s="80" t="s">
        <v>23</v>
      </c>
      <c r="G34" s="78"/>
      <c r="H34" s="2" t="s">
        <v>53</v>
      </c>
      <c r="I34" s="2">
        <v>57</v>
      </c>
      <c r="J34" s="1">
        <f t="shared" si="0"/>
        <v>23</v>
      </c>
    </row>
    <row r="35" spans="1:10" ht="15" customHeight="1">
      <c r="A35" s="116"/>
      <c r="B35" s="76" t="s">
        <v>11</v>
      </c>
      <c r="C35" s="76" t="s">
        <v>374</v>
      </c>
      <c r="D35" s="119"/>
      <c r="E35" s="121"/>
      <c r="F35" s="76" t="s">
        <v>21</v>
      </c>
      <c r="G35" s="78"/>
      <c r="H35" s="2" t="s">
        <v>53</v>
      </c>
      <c r="I35" s="2">
        <v>57</v>
      </c>
      <c r="J35" s="1">
        <f t="shared" si="0"/>
        <v>24</v>
      </c>
    </row>
    <row r="36" spans="1:10" ht="15" customHeight="1">
      <c r="A36" s="116"/>
      <c r="B36" s="76" t="s">
        <v>8</v>
      </c>
      <c r="C36" s="76" t="s">
        <v>375</v>
      </c>
      <c r="D36" s="129" t="s">
        <v>30</v>
      </c>
      <c r="E36" s="127" t="s">
        <v>245</v>
      </c>
      <c r="F36" s="80" t="s">
        <v>23</v>
      </c>
      <c r="G36" s="78"/>
      <c r="H36" s="2" t="s">
        <v>53</v>
      </c>
      <c r="I36" s="2">
        <v>57</v>
      </c>
      <c r="J36" s="1">
        <f t="shared" si="0"/>
        <v>25</v>
      </c>
    </row>
    <row r="37" spans="1:10" ht="15" customHeight="1">
      <c r="A37" s="116"/>
      <c r="B37" s="76" t="s">
        <v>11</v>
      </c>
      <c r="C37" s="76" t="s">
        <v>374</v>
      </c>
      <c r="D37" s="129"/>
      <c r="E37" s="120"/>
      <c r="F37" s="76" t="s">
        <v>21</v>
      </c>
      <c r="G37" s="78"/>
      <c r="H37" s="2" t="s">
        <v>53</v>
      </c>
      <c r="I37" s="2">
        <v>57</v>
      </c>
      <c r="J37" s="1">
        <f t="shared" si="0"/>
        <v>26</v>
      </c>
    </row>
    <row r="38" spans="1:11" ht="15" customHeight="1">
      <c r="A38" s="116"/>
      <c r="B38" s="76" t="s">
        <v>8</v>
      </c>
      <c r="C38" s="76" t="s">
        <v>375</v>
      </c>
      <c r="D38" s="119" t="s">
        <v>34</v>
      </c>
      <c r="E38" s="127" t="s">
        <v>246</v>
      </c>
      <c r="F38" s="80" t="s">
        <v>23</v>
      </c>
      <c r="G38" s="78"/>
      <c r="H38" s="2" t="s">
        <v>53</v>
      </c>
      <c r="I38" s="2">
        <v>57</v>
      </c>
      <c r="J38" s="1">
        <f t="shared" si="0"/>
        <v>27</v>
      </c>
      <c r="K38" s="1">
        <v>1</v>
      </c>
    </row>
    <row r="39" spans="1:10" ht="15" customHeight="1">
      <c r="A39" s="116"/>
      <c r="B39" s="81" t="s">
        <v>11</v>
      </c>
      <c r="C39" s="81" t="s">
        <v>374</v>
      </c>
      <c r="D39" s="140"/>
      <c r="E39" s="128"/>
      <c r="F39" s="81" t="s">
        <v>21</v>
      </c>
      <c r="G39" s="82"/>
      <c r="H39" s="2" t="s">
        <v>53</v>
      </c>
      <c r="I39" s="2">
        <v>57</v>
      </c>
      <c r="J39" s="1">
        <f t="shared" si="0"/>
        <v>28</v>
      </c>
    </row>
    <row r="40" spans="1:10" ht="15" customHeight="1">
      <c r="A40" s="115" t="s">
        <v>233</v>
      </c>
      <c r="B40" s="73" t="s">
        <v>31</v>
      </c>
      <c r="C40" s="73" t="s">
        <v>368</v>
      </c>
      <c r="D40" s="123" t="s">
        <v>9</v>
      </c>
      <c r="E40" s="121" t="s">
        <v>260</v>
      </c>
      <c r="F40" s="74" t="s">
        <v>404</v>
      </c>
      <c r="G40" s="75"/>
      <c r="H40" s="2" t="s">
        <v>72</v>
      </c>
      <c r="I40" s="2">
        <v>55</v>
      </c>
      <c r="J40" s="1">
        <f t="shared" si="0"/>
        <v>29</v>
      </c>
    </row>
    <row r="41" spans="1:10" ht="15" customHeight="1">
      <c r="A41" s="116"/>
      <c r="B41" s="76" t="s">
        <v>32</v>
      </c>
      <c r="C41" s="76" t="s">
        <v>369</v>
      </c>
      <c r="D41" s="119"/>
      <c r="E41" s="127"/>
      <c r="F41" s="77" t="s">
        <v>13</v>
      </c>
      <c r="G41" s="78"/>
      <c r="H41" s="2" t="s">
        <v>72</v>
      </c>
      <c r="I41" s="2">
        <v>55</v>
      </c>
      <c r="J41" s="1">
        <f t="shared" si="0"/>
        <v>30</v>
      </c>
    </row>
    <row r="42" spans="1:10" ht="15" customHeight="1">
      <c r="A42" s="116"/>
      <c r="B42" s="76" t="s">
        <v>31</v>
      </c>
      <c r="C42" s="73" t="s">
        <v>368</v>
      </c>
      <c r="D42" s="119" t="s">
        <v>14</v>
      </c>
      <c r="E42" s="127" t="s">
        <v>247</v>
      </c>
      <c r="F42" s="74" t="s">
        <v>404</v>
      </c>
      <c r="G42" s="78"/>
      <c r="H42" s="2" t="s">
        <v>238</v>
      </c>
      <c r="I42" s="2">
        <v>55</v>
      </c>
      <c r="J42" s="1">
        <f t="shared" si="0"/>
        <v>31</v>
      </c>
    </row>
    <row r="43" spans="1:10" ht="15" customHeight="1">
      <c r="A43" s="116"/>
      <c r="B43" s="76" t="s">
        <v>32</v>
      </c>
      <c r="C43" s="76" t="s">
        <v>369</v>
      </c>
      <c r="D43" s="119"/>
      <c r="E43" s="127"/>
      <c r="F43" s="77" t="s">
        <v>13</v>
      </c>
      <c r="G43" s="78"/>
      <c r="H43" s="2" t="s">
        <v>238</v>
      </c>
      <c r="I43" s="2">
        <v>55</v>
      </c>
      <c r="J43" s="1">
        <f t="shared" si="0"/>
        <v>32</v>
      </c>
    </row>
    <row r="44" spans="1:10" ht="15" customHeight="1">
      <c r="A44" s="116"/>
      <c r="B44" s="76" t="s">
        <v>31</v>
      </c>
      <c r="C44" s="73" t="s">
        <v>368</v>
      </c>
      <c r="D44" s="119" t="s">
        <v>15</v>
      </c>
      <c r="E44" s="127" t="s">
        <v>249</v>
      </c>
      <c r="F44" s="74" t="s">
        <v>404</v>
      </c>
      <c r="G44" s="78"/>
      <c r="H44" s="2" t="s">
        <v>252</v>
      </c>
      <c r="I44" s="2">
        <v>55</v>
      </c>
      <c r="J44" s="1">
        <f t="shared" si="0"/>
        <v>33</v>
      </c>
    </row>
    <row r="45" spans="1:10" ht="15" customHeight="1">
      <c r="A45" s="116"/>
      <c r="B45" s="76" t="s">
        <v>32</v>
      </c>
      <c r="C45" s="76" t="s">
        <v>369</v>
      </c>
      <c r="D45" s="119"/>
      <c r="E45" s="127"/>
      <c r="F45" s="77" t="s">
        <v>13</v>
      </c>
      <c r="G45" s="78"/>
      <c r="H45" s="2" t="s">
        <v>252</v>
      </c>
      <c r="I45" s="2">
        <v>55</v>
      </c>
      <c r="J45" s="1">
        <f t="shared" si="0"/>
        <v>34</v>
      </c>
    </row>
    <row r="46" spans="1:11" ht="15" customHeight="1">
      <c r="A46" s="116"/>
      <c r="B46" s="76" t="s">
        <v>31</v>
      </c>
      <c r="C46" s="76" t="s">
        <v>369</v>
      </c>
      <c r="D46" s="119" t="s">
        <v>228</v>
      </c>
      <c r="E46" s="127" t="s">
        <v>248</v>
      </c>
      <c r="F46" s="77" t="s">
        <v>13</v>
      </c>
      <c r="G46" s="78"/>
      <c r="H46" s="2" t="s">
        <v>238</v>
      </c>
      <c r="I46" s="2">
        <v>55</v>
      </c>
      <c r="J46" s="1">
        <f t="shared" si="0"/>
        <v>35</v>
      </c>
      <c r="K46" s="1">
        <v>1</v>
      </c>
    </row>
    <row r="47" spans="1:10" ht="15" customHeight="1">
      <c r="A47" s="116"/>
      <c r="B47" s="76" t="s">
        <v>32</v>
      </c>
      <c r="C47" s="73" t="s">
        <v>368</v>
      </c>
      <c r="D47" s="119"/>
      <c r="E47" s="127"/>
      <c r="F47" s="74" t="s">
        <v>404</v>
      </c>
      <c r="G47" s="78"/>
      <c r="H47" s="2" t="s">
        <v>238</v>
      </c>
      <c r="I47" s="2">
        <v>55</v>
      </c>
      <c r="J47" s="1">
        <f t="shared" si="0"/>
        <v>36</v>
      </c>
    </row>
    <row r="48" spans="1:11" ht="15" customHeight="1">
      <c r="A48" s="116"/>
      <c r="B48" s="76" t="s">
        <v>31</v>
      </c>
      <c r="C48" s="76" t="s">
        <v>373</v>
      </c>
      <c r="D48" s="119" t="s">
        <v>17</v>
      </c>
      <c r="E48" s="127" t="s">
        <v>251</v>
      </c>
      <c r="F48" s="77" t="s">
        <v>13</v>
      </c>
      <c r="G48" s="78"/>
      <c r="H48" s="2" t="s">
        <v>238</v>
      </c>
      <c r="I48" s="2">
        <v>56</v>
      </c>
      <c r="J48" s="1">
        <f t="shared" si="0"/>
        <v>37</v>
      </c>
      <c r="K48" s="1">
        <v>1</v>
      </c>
    </row>
    <row r="49" spans="1:10" ht="15" customHeight="1">
      <c r="A49" s="116"/>
      <c r="B49" s="76" t="s">
        <v>32</v>
      </c>
      <c r="C49" s="76" t="s">
        <v>372</v>
      </c>
      <c r="D49" s="119"/>
      <c r="E49" s="127"/>
      <c r="F49" s="79" t="s">
        <v>10</v>
      </c>
      <c r="G49" s="78"/>
      <c r="H49" s="2" t="s">
        <v>238</v>
      </c>
      <c r="I49" s="2">
        <v>56</v>
      </c>
      <c r="J49" s="1">
        <f t="shared" si="0"/>
        <v>38</v>
      </c>
    </row>
    <row r="50" spans="1:10" ht="15" customHeight="1">
      <c r="A50" s="116"/>
      <c r="B50" s="76" t="s">
        <v>31</v>
      </c>
      <c r="C50" s="76" t="s">
        <v>369</v>
      </c>
      <c r="D50" s="119" t="s">
        <v>230</v>
      </c>
      <c r="E50" s="120" t="s">
        <v>250</v>
      </c>
      <c r="F50" s="77" t="s">
        <v>13</v>
      </c>
      <c r="G50" s="78"/>
      <c r="H50" s="2" t="s">
        <v>252</v>
      </c>
      <c r="I50" s="2">
        <v>55</v>
      </c>
      <c r="J50" s="1">
        <f t="shared" si="0"/>
        <v>39</v>
      </c>
    </row>
    <row r="51" spans="1:10" ht="15" customHeight="1">
      <c r="A51" s="116"/>
      <c r="B51" s="76" t="s">
        <v>32</v>
      </c>
      <c r="C51" s="73" t="s">
        <v>368</v>
      </c>
      <c r="D51" s="119"/>
      <c r="E51" s="121"/>
      <c r="F51" s="74" t="s">
        <v>404</v>
      </c>
      <c r="G51" s="78"/>
      <c r="H51" s="2" t="s">
        <v>252</v>
      </c>
      <c r="I51" s="2">
        <v>55</v>
      </c>
      <c r="J51" s="1">
        <f t="shared" si="0"/>
        <v>40</v>
      </c>
    </row>
    <row r="52" spans="1:10" ht="15" customHeight="1">
      <c r="A52" s="116"/>
      <c r="B52" s="76" t="s">
        <v>31</v>
      </c>
      <c r="C52" s="76" t="s">
        <v>374</v>
      </c>
      <c r="D52" s="119" t="s">
        <v>66</v>
      </c>
      <c r="E52" s="127" t="s">
        <v>253</v>
      </c>
      <c r="F52" s="76" t="s">
        <v>21</v>
      </c>
      <c r="G52" s="78"/>
      <c r="H52" s="2" t="s">
        <v>238</v>
      </c>
      <c r="I52" s="2">
        <v>56</v>
      </c>
      <c r="J52" s="1">
        <f t="shared" si="0"/>
        <v>41</v>
      </c>
    </row>
    <row r="53" spans="1:10" ht="15" customHeight="1">
      <c r="A53" s="116"/>
      <c r="B53" s="76" t="s">
        <v>32</v>
      </c>
      <c r="C53" s="76" t="s">
        <v>375</v>
      </c>
      <c r="D53" s="119"/>
      <c r="E53" s="127"/>
      <c r="F53" s="80" t="s">
        <v>23</v>
      </c>
      <c r="G53" s="78"/>
      <c r="H53" s="2" t="s">
        <v>238</v>
      </c>
      <c r="I53" s="2">
        <v>56</v>
      </c>
      <c r="J53" s="1">
        <f t="shared" si="0"/>
        <v>42</v>
      </c>
    </row>
    <row r="54" spans="1:10" ht="15" customHeight="1">
      <c r="A54" s="116" t="s">
        <v>233</v>
      </c>
      <c r="B54" s="76" t="s">
        <v>31</v>
      </c>
      <c r="C54" s="76" t="s">
        <v>374</v>
      </c>
      <c r="D54" s="119" t="s">
        <v>16</v>
      </c>
      <c r="E54" s="127" t="s">
        <v>254</v>
      </c>
      <c r="F54" s="76" t="s">
        <v>21</v>
      </c>
      <c r="G54" s="78"/>
      <c r="H54" s="2" t="s">
        <v>238</v>
      </c>
      <c r="I54" s="2">
        <v>56</v>
      </c>
      <c r="J54" s="1">
        <f t="shared" si="0"/>
        <v>43</v>
      </c>
    </row>
    <row r="55" spans="1:10" ht="15" customHeight="1">
      <c r="A55" s="116"/>
      <c r="B55" s="76" t="s">
        <v>32</v>
      </c>
      <c r="C55" s="76" t="s">
        <v>375</v>
      </c>
      <c r="D55" s="119"/>
      <c r="E55" s="127"/>
      <c r="F55" s="80" t="s">
        <v>23</v>
      </c>
      <c r="G55" s="78"/>
      <c r="H55" s="2" t="s">
        <v>238</v>
      </c>
      <c r="I55" s="2">
        <v>56</v>
      </c>
      <c r="J55" s="1">
        <f t="shared" si="0"/>
        <v>44</v>
      </c>
    </row>
    <row r="56" spans="1:10" ht="15" customHeight="1">
      <c r="A56" s="116"/>
      <c r="B56" s="76" t="s">
        <v>31</v>
      </c>
      <c r="C56" s="76" t="s">
        <v>374</v>
      </c>
      <c r="D56" s="119" t="s">
        <v>229</v>
      </c>
      <c r="E56" s="127" t="s">
        <v>255</v>
      </c>
      <c r="F56" s="76" t="s">
        <v>21</v>
      </c>
      <c r="G56" s="78"/>
      <c r="H56" s="2" t="s">
        <v>238</v>
      </c>
      <c r="I56" s="2">
        <v>56</v>
      </c>
      <c r="J56" s="1">
        <f t="shared" si="0"/>
        <v>45</v>
      </c>
    </row>
    <row r="57" spans="1:10" ht="15" customHeight="1">
      <c r="A57" s="116"/>
      <c r="B57" s="76" t="s">
        <v>32</v>
      </c>
      <c r="C57" s="76" t="s">
        <v>375</v>
      </c>
      <c r="D57" s="119"/>
      <c r="E57" s="127"/>
      <c r="F57" s="80" t="s">
        <v>23</v>
      </c>
      <c r="G57" s="78"/>
      <c r="H57" s="2" t="s">
        <v>238</v>
      </c>
      <c r="I57" s="2">
        <v>56</v>
      </c>
      <c r="J57" s="1">
        <f t="shared" si="0"/>
        <v>46</v>
      </c>
    </row>
    <row r="58" spans="1:10" ht="15" customHeight="1">
      <c r="A58" s="116"/>
      <c r="B58" s="81" t="s">
        <v>31</v>
      </c>
      <c r="C58" s="81" t="s">
        <v>374</v>
      </c>
      <c r="D58" s="140" t="s">
        <v>26</v>
      </c>
      <c r="E58" s="127" t="s">
        <v>422</v>
      </c>
      <c r="F58" s="76" t="s">
        <v>21</v>
      </c>
      <c r="G58" s="78"/>
      <c r="H58" s="2" t="s">
        <v>238</v>
      </c>
      <c r="I58" s="2">
        <v>56</v>
      </c>
      <c r="J58" s="1">
        <f t="shared" si="0"/>
        <v>47</v>
      </c>
    </row>
    <row r="59" spans="1:10" ht="15" customHeight="1">
      <c r="A59" s="116"/>
      <c r="B59" s="73" t="s">
        <v>32</v>
      </c>
      <c r="C59" s="73" t="s">
        <v>375</v>
      </c>
      <c r="D59" s="123"/>
      <c r="E59" s="127"/>
      <c r="F59" s="80" t="s">
        <v>23</v>
      </c>
      <c r="G59" s="78"/>
      <c r="H59" s="2" t="s">
        <v>238</v>
      </c>
      <c r="I59" s="2">
        <v>57</v>
      </c>
      <c r="J59" s="1">
        <f t="shared" si="0"/>
        <v>48</v>
      </c>
    </row>
    <row r="60" spans="1:10" ht="15" customHeight="1">
      <c r="A60" s="116"/>
      <c r="B60" s="76" t="s">
        <v>31</v>
      </c>
      <c r="C60" s="76" t="s">
        <v>374</v>
      </c>
      <c r="D60" s="129" t="s">
        <v>27</v>
      </c>
      <c r="E60" s="127" t="s">
        <v>397</v>
      </c>
      <c r="F60" s="76" t="s">
        <v>21</v>
      </c>
      <c r="G60" s="78"/>
      <c r="H60" s="2" t="s">
        <v>238</v>
      </c>
      <c r="I60" s="2">
        <v>57</v>
      </c>
      <c r="J60" s="1">
        <f t="shared" si="0"/>
        <v>49</v>
      </c>
    </row>
    <row r="61" spans="1:10" ht="15" customHeight="1">
      <c r="A61" s="116"/>
      <c r="B61" s="76" t="s">
        <v>32</v>
      </c>
      <c r="C61" s="76" t="s">
        <v>375</v>
      </c>
      <c r="D61" s="129"/>
      <c r="E61" s="127"/>
      <c r="F61" s="80" t="s">
        <v>23</v>
      </c>
      <c r="G61" s="78"/>
      <c r="H61" s="2" t="s">
        <v>238</v>
      </c>
      <c r="I61" s="2">
        <v>57</v>
      </c>
      <c r="J61" s="1">
        <f t="shared" si="0"/>
        <v>50</v>
      </c>
    </row>
    <row r="62" spans="1:10" ht="15" customHeight="1">
      <c r="A62" s="116"/>
      <c r="B62" s="76" t="s">
        <v>31</v>
      </c>
      <c r="C62" s="76" t="s">
        <v>375</v>
      </c>
      <c r="D62" s="119" t="s">
        <v>28</v>
      </c>
      <c r="E62" s="127" t="s">
        <v>396</v>
      </c>
      <c r="F62" s="80" t="s">
        <v>23</v>
      </c>
      <c r="G62" s="78"/>
      <c r="H62" s="2" t="s">
        <v>238</v>
      </c>
      <c r="I62" s="2">
        <v>57</v>
      </c>
      <c r="J62" s="1">
        <f t="shared" si="0"/>
        <v>51</v>
      </c>
    </row>
    <row r="63" spans="1:10" ht="15" customHeight="1">
      <c r="A63" s="116"/>
      <c r="B63" s="76" t="s">
        <v>32</v>
      </c>
      <c r="C63" s="76" t="s">
        <v>374</v>
      </c>
      <c r="D63" s="119"/>
      <c r="E63" s="127"/>
      <c r="F63" s="76" t="s">
        <v>21</v>
      </c>
      <c r="G63" s="78"/>
      <c r="H63" s="2" t="s">
        <v>238</v>
      </c>
      <c r="I63" s="2">
        <v>57</v>
      </c>
      <c r="J63" s="1">
        <f t="shared" si="0"/>
        <v>52</v>
      </c>
    </row>
    <row r="64" spans="1:10" ht="15" customHeight="1">
      <c r="A64" s="116"/>
      <c r="B64" s="76" t="s">
        <v>31</v>
      </c>
      <c r="C64" s="76" t="s">
        <v>375</v>
      </c>
      <c r="D64" s="119" t="s">
        <v>29</v>
      </c>
      <c r="E64" s="127" t="s">
        <v>256</v>
      </c>
      <c r="F64" s="80" t="s">
        <v>23</v>
      </c>
      <c r="G64" s="78"/>
      <c r="H64" s="2" t="s">
        <v>238</v>
      </c>
      <c r="I64" s="2">
        <v>57</v>
      </c>
      <c r="J64" s="1">
        <f t="shared" si="0"/>
        <v>53</v>
      </c>
    </row>
    <row r="65" spans="1:10" ht="15" customHeight="1">
      <c r="A65" s="116"/>
      <c r="B65" s="76" t="s">
        <v>32</v>
      </c>
      <c r="C65" s="76" t="s">
        <v>374</v>
      </c>
      <c r="D65" s="119"/>
      <c r="E65" s="127"/>
      <c r="F65" s="76" t="s">
        <v>21</v>
      </c>
      <c r="G65" s="78"/>
      <c r="H65" s="2" t="s">
        <v>238</v>
      </c>
      <c r="I65" s="2">
        <v>57</v>
      </c>
      <c r="J65" s="1">
        <f t="shared" si="0"/>
        <v>54</v>
      </c>
    </row>
    <row r="66" spans="1:15" ht="15" customHeight="1">
      <c r="A66" s="116"/>
      <c r="B66" s="76" t="s">
        <v>31</v>
      </c>
      <c r="C66" s="76" t="s">
        <v>375</v>
      </c>
      <c r="D66" s="119" t="s">
        <v>30</v>
      </c>
      <c r="E66" s="127" t="s">
        <v>257</v>
      </c>
      <c r="F66" s="80" t="s">
        <v>23</v>
      </c>
      <c r="G66" s="78"/>
      <c r="H66" s="2" t="s">
        <v>238</v>
      </c>
      <c r="I66" s="2">
        <v>57</v>
      </c>
      <c r="J66" s="1">
        <f t="shared" si="0"/>
        <v>55</v>
      </c>
      <c r="N66" s="1">
        <f>170+176</f>
        <v>346</v>
      </c>
      <c r="O66" s="1">
        <f>N66-420</f>
        <v>-74</v>
      </c>
    </row>
    <row r="67" spans="1:14" ht="15" customHeight="1">
      <c r="A67" s="116"/>
      <c r="B67" s="76" t="s">
        <v>32</v>
      </c>
      <c r="C67" s="76" t="s">
        <v>374</v>
      </c>
      <c r="D67" s="119"/>
      <c r="E67" s="127"/>
      <c r="F67" s="76" t="s">
        <v>21</v>
      </c>
      <c r="G67" s="78"/>
      <c r="H67" s="2" t="s">
        <v>238</v>
      </c>
      <c r="I67" s="2">
        <v>57</v>
      </c>
      <c r="J67" s="1">
        <f t="shared" si="0"/>
        <v>56</v>
      </c>
      <c r="N67" s="1">
        <f>N66+179</f>
        <v>525</v>
      </c>
    </row>
    <row r="68" spans="1:14" ht="15" customHeight="1">
      <c r="A68" s="116"/>
      <c r="B68" s="76" t="s">
        <v>31</v>
      </c>
      <c r="C68" s="76" t="s">
        <v>375</v>
      </c>
      <c r="D68" s="129" t="s">
        <v>33</v>
      </c>
      <c r="E68" s="127" t="s">
        <v>366</v>
      </c>
      <c r="F68" s="80" t="s">
        <v>23</v>
      </c>
      <c r="G68" s="78"/>
      <c r="H68" s="2" t="s">
        <v>270</v>
      </c>
      <c r="I68" s="2">
        <v>57</v>
      </c>
      <c r="J68" s="1">
        <f t="shared" si="0"/>
        <v>57</v>
      </c>
      <c r="N68" s="1">
        <f>170</f>
        <v>170</v>
      </c>
    </row>
    <row r="69" spans="1:10" ht="15" customHeight="1">
      <c r="A69" s="116"/>
      <c r="B69" s="76" t="s">
        <v>32</v>
      </c>
      <c r="C69" s="76" t="s">
        <v>374</v>
      </c>
      <c r="D69" s="129"/>
      <c r="E69" s="127"/>
      <c r="F69" s="76" t="s">
        <v>21</v>
      </c>
      <c r="G69" s="78"/>
      <c r="H69" s="2" t="s">
        <v>270</v>
      </c>
      <c r="I69" s="2">
        <v>57</v>
      </c>
      <c r="J69" s="1">
        <f t="shared" si="0"/>
        <v>58</v>
      </c>
    </row>
    <row r="70" spans="1:10" ht="15" customHeight="1">
      <c r="A70" s="116"/>
      <c r="B70" s="76" t="s">
        <v>31</v>
      </c>
      <c r="C70" s="76" t="s">
        <v>375</v>
      </c>
      <c r="D70" s="119" t="s">
        <v>34</v>
      </c>
      <c r="E70" s="127" t="s">
        <v>367</v>
      </c>
      <c r="F70" s="80" t="s">
        <v>23</v>
      </c>
      <c r="G70" s="78"/>
      <c r="H70" s="2" t="s">
        <v>252</v>
      </c>
      <c r="I70" s="2">
        <v>57</v>
      </c>
      <c r="J70" s="1">
        <f t="shared" si="0"/>
        <v>59</v>
      </c>
    </row>
    <row r="71" spans="1:10" ht="15" customHeight="1">
      <c r="A71" s="117"/>
      <c r="B71" s="81" t="s">
        <v>32</v>
      </c>
      <c r="C71" s="81" t="s">
        <v>374</v>
      </c>
      <c r="D71" s="140"/>
      <c r="E71" s="120"/>
      <c r="F71" s="81" t="s">
        <v>21</v>
      </c>
      <c r="G71" s="82"/>
      <c r="H71" s="2" t="s">
        <v>252</v>
      </c>
      <c r="I71" s="2">
        <v>57</v>
      </c>
      <c r="J71" s="1">
        <f t="shared" si="0"/>
        <v>60</v>
      </c>
    </row>
    <row r="72" spans="1:10" ht="15" customHeight="1">
      <c r="A72" s="115" t="s">
        <v>264</v>
      </c>
      <c r="B72" s="73" t="s">
        <v>8</v>
      </c>
      <c r="C72" s="73" t="s">
        <v>372</v>
      </c>
      <c r="D72" s="123" t="s">
        <v>9</v>
      </c>
      <c r="E72" s="131" t="s">
        <v>390</v>
      </c>
      <c r="F72" s="74" t="s">
        <v>10</v>
      </c>
      <c r="G72" s="75"/>
      <c r="H72" s="36" t="s">
        <v>53</v>
      </c>
      <c r="I72" s="22">
        <v>56</v>
      </c>
      <c r="J72" s="1">
        <f t="shared" si="0"/>
        <v>61</v>
      </c>
    </row>
    <row r="73" spans="1:10" ht="15" customHeight="1">
      <c r="A73" s="116"/>
      <c r="B73" s="76" t="s">
        <v>11</v>
      </c>
      <c r="C73" s="76" t="s">
        <v>373</v>
      </c>
      <c r="D73" s="119"/>
      <c r="E73" s="127"/>
      <c r="F73" s="77" t="s">
        <v>13</v>
      </c>
      <c r="G73" s="78"/>
      <c r="H73" s="2" t="s">
        <v>53</v>
      </c>
      <c r="I73" s="2">
        <v>56</v>
      </c>
      <c r="J73" s="1">
        <f t="shared" si="0"/>
        <v>62</v>
      </c>
    </row>
    <row r="74" spans="1:10" ht="15" customHeight="1">
      <c r="A74" s="116"/>
      <c r="B74" s="76" t="s">
        <v>8</v>
      </c>
      <c r="C74" s="76" t="s">
        <v>372</v>
      </c>
      <c r="D74" s="119" t="s">
        <v>14</v>
      </c>
      <c r="E74" s="127" t="s">
        <v>258</v>
      </c>
      <c r="F74" s="79" t="s">
        <v>10</v>
      </c>
      <c r="G74" s="78"/>
      <c r="H74" s="2" t="s">
        <v>64</v>
      </c>
      <c r="I74" s="2">
        <v>57</v>
      </c>
      <c r="J74" s="1">
        <f t="shared" si="0"/>
        <v>63</v>
      </c>
    </row>
    <row r="75" spans="1:10" ht="15" customHeight="1">
      <c r="A75" s="116"/>
      <c r="B75" s="76" t="s">
        <v>11</v>
      </c>
      <c r="C75" s="76" t="s">
        <v>373</v>
      </c>
      <c r="D75" s="119"/>
      <c r="E75" s="127"/>
      <c r="F75" s="77" t="s">
        <v>13</v>
      </c>
      <c r="G75" s="78"/>
      <c r="H75" s="2" t="s">
        <v>64</v>
      </c>
      <c r="I75" s="2">
        <v>57</v>
      </c>
      <c r="J75" s="1">
        <f t="shared" si="0"/>
        <v>64</v>
      </c>
    </row>
    <row r="76" spans="1:10" ht="15" customHeight="1">
      <c r="A76" s="116"/>
      <c r="B76" s="76" t="s">
        <v>8</v>
      </c>
      <c r="C76" s="76" t="s">
        <v>372</v>
      </c>
      <c r="D76" s="122" t="s">
        <v>15</v>
      </c>
      <c r="E76" s="120" t="s">
        <v>259</v>
      </c>
      <c r="F76" s="79" t="s">
        <v>10</v>
      </c>
      <c r="G76" s="78"/>
      <c r="H76" s="2" t="s">
        <v>53</v>
      </c>
      <c r="I76" s="2">
        <v>57</v>
      </c>
      <c r="J76" s="1">
        <f t="shared" si="0"/>
        <v>65</v>
      </c>
    </row>
    <row r="77" spans="1:10" ht="15" customHeight="1">
      <c r="A77" s="116"/>
      <c r="B77" s="76" t="s">
        <v>11</v>
      </c>
      <c r="C77" s="76" t="s">
        <v>373</v>
      </c>
      <c r="D77" s="123"/>
      <c r="E77" s="121"/>
      <c r="F77" s="77" t="s">
        <v>13</v>
      </c>
      <c r="G77" s="78"/>
      <c r="H77" s="2" t="s">
        <v>53</v>
      </c>
      <c r="I77" s="2">
        <v>57</v>
      </c>
      <c r="J77" s="1">
        <f t="shared" si="0"/>
        <v>66</v>
      </c>
    </row>
    <row r="78" spans="1:10" ht="15" customHeight="1">
      <c r="A78" s="116"/>
      <c r="B78" s="76" t="s">
        <v>8</v>
      </c>
      <c r="C78" s="76" t="s">
        <v>373</v>
      </c>
      <c r="D78" s="119" t="s">
        <v>228</v>
      </c>
      <c r="E78" s="127" t="s">
        <v>246</v>
      </c>
      <c r="F78" s="77" t="s">
        <v>13</v>
      </c>
      <c r="G78" s="78"/>
      <c r="H78" s="2" t="s">
        <v>53</v>
      </c>
      <c r="I78" s="2">
        <v>57</v>
      </c>
      <c r="J78" s="1">
        <f t="shared" si="0"/>
        <v>67</v>
      </c>
    </row>
    <row r="79" spans="1:10" ht="15" customHeight="1">
      <c r="A79" s="116"/>
      <c r="B79" s="76" t="s">
        <v>11</v>
      </c>
      <c r="C79" s="76" t="s">
        <v>372</v>
      </c>
      <c r="D79" s="119"/>
      <c r="E79" s="127"/>
      <c r="F79" s="79" t="s">
        <v>10</v>
      </c>
      <c r="G79" s="78"/>
      <c r="H79" s="2" t="s">
        <v>53</v>
      </c>
      <c r="I79" s="2">
        <v>57</v>
      </c>
      <c r="J79" s="1">
        <f t="shared" si="0"/>
        <v>68</v>
      </c>
    </row>
    <row r="80" spans="1:10" ht="15" customHeight="1">
      <c r="A80" s="116"/>
      <c r="B80" s="76" t="s">
        <v>8</v>
      </c>
      <c r="C80" s="76" t="s">
        <v>373</v>
      </c>
      <c r="D80" s="122" t="s">
        <v>66</v>
      </c>
      <c r="E80" s="120" t="s">
        <v>253</v>
      </c>
      <c r="F80" s="77" t="s">
        <v>13</v>
      </c>
      <c r="G80" s="78"/>
      <c r="H80" s="2" t="s">
        <v>238</v>
      </c>
      <c r="I80" s="2">
        <v>56</v>
      </c>
      <c r="J80" s="1">
        <f t="shared" si="0"/>
        <v>69</v>
      </c>
    </row>
    <row r="81" spans="1:10" ht="15" customHeight="1">
      <c r="A81" s="116"/>
      <c r="B81" s="76" t="s">
        <v>11</v>
      </c>
      <c r="C81" s="76" t="s">
        <v>372</v>
      </c>
      <c r="D81" s="123"/>
      <c r="E81" s="121"/>
      <c r="F81" s="79" t="s">
        <v>10</v>
      </c>
      <c r="G81" s="78"/>
      <c r="H81" s="2" t="s">
        <v>238</v>
      </c>
      <c r="I81" s="2">
        <v>56</v>
      </c>
      <c r="J81" s="1">
        <f t="shared" si="0"/>
        <v>70</v>
      </c>
    </row>
    <row r="82" spans="1:10" ht="15" customHeight="1">
      <c r="A82" s="116"/>
      <c r="B82" s="76" t="s">
        <v>8</v>
      </c>
      <c r="C82" s="76" t="s">
        <v>373</v>
      </c>
      <c r="D82" s="119" t="s">
        <v>16</v>
      </c>
      <c r="E82" s="127" t="s">
        <v>254</v>
      </c>
      <c r="F82" s="77" t="s">
        <v>13</v>
      </c>
      <c r="G82" s="78"/>
      <c r="H82" s="2" t="s">
        <v>238</v>
      </c>
      <c r="I82" s="2">
        <v>56</v>
      </c>
      <c r="J82" s="1">
        <f t="shared" si="0"/>
        <v>71</v>
      </c>
    </row>
    <row r="83" spans="1:10" ht="15" customHeight="1">
      <c r="A83" s="116"/>
      <c r="B83" s="76" t="s">
        <v>11</v>
      </c>
      <c r="C83" s="76" t="s">
        <v>372</v>
      </c>
      <c r="D83" s="119"/>
      <c r="E83" s="127"/>
      <c r="F83" s="79" t="s">
        <v>10</v>
      </c>
      <c r="G83" s="78"/>
      <c r="H83" s="2" t="s">
        <v>238</v>
      </c>
      <c r="I83" s="2">
        <v>56</v>
      </c>
      <c r="J83" s="1">
        <f aca="true" t="shared" si="1" ref="J83:J146">J82+1</f>
        <v>72</v>
      </c>
    </row>
    <row r="84" spans="1:10" ht="15" customHeight="1">
      <c r="A84" s="116"/>
      <c r="B84" s="76" t="s">
        <v>8</v>
      </c>
      <c r="C84" s="76" t="s">
        <v>370</v>
      </c>
      <c r="D84" s="119" t="s">
        <v>229</v>
      </c>
      <c r="E84" s="127" t="s">
        <v>261</v>
      </c>
      <c r="F84" s="76" t="s">
        <v>21</v>
      </c>
      <c r="G84" s="78"/>
      <c r="H84" s="2" t="s">
        <v>53</v>
      </c>
      <c r="I84" s="2">
        <v>55</v>
      </c>
      <c r="J84" s="1">
        <f t="shared" si="1"/>
        <v>73</v>
      </c>
    </row>
    <row r="85" spans="1:10" ht="15" customHeight="1">
      <c r="A85" s="116"/>
      <c r="B85" s="76" t="s">
        <v>11</v>
      </c>
      <c r="C85" s="76" t="s">
        <v>371</v>
      </c>
      <c r="D85" s="119"/>
      <c r="E85" s="127"/>
      <c r="F85" s="80" t="s">
        <v>23</v>
      </c>
      <c r="G85" s="78"/>
      <c r="H85" s="2" t="s">
        <v>53</v>
      </c>
      <c r="I85" s="2">
        <v>55</v>
      </c>
      <c r="J85" s="1">
        <f t="shared" si="1"/>
        <v>74</v>
      </c>
    </row>
    <row r="86" spans="1:10" ht="15" customHeight="1">
      <c r="A86" s="116"/>
      <c r="B86" s="76" t="s">
        <v>8</v>
      </c>
      <c r="C86" s="76" t="s">
        <v>370</v>
      </c>
      <c r="D86" s="119" t="s">
        <v>26</v>
      </c>
      <c r="E86" s="127" t="s">
        <v>262</v>
      </c>
      <c r="F86" s="76" t="s">
        <v>21</v>
      </c>
      <c r="G86" s="78"/>
      <c r="H86" s="2" t="s">
        <v>53</v>
      </c>
      <c r="I86" s="2">
        <v>55</v>
      </c>
      <c r="J86" s="1">
        <f t="shared" si="1"/>
        <v>75</v>
      </c>
    </row>
    <row r="87" spans="1:10" ht="15" customHeight="1">
      <c r="A87" s="116"/>
      <c r="B87" s="76" t="s">
        <v>11</v>
      </c>
      <c r="C87" s="76" t="s">
        <v>371</v>
      </c>
      <c r="D87" s="119"/>
      <c r="E87" s="127"/>
      <c r="F87" s="80" t="s">
        <v>23</v>
      </c>
      <c r="G87" s="78"/>
      <c r="H87" s="2" t="s">
        <v>53</v>
      </c>
      <c r="I87" s="2">
        <v>55</v>
      </c>
      <c r="J87" s="1">
        <f t="shared" si="1"/>
        <v>76</v>
      </c>
    </row>
    <row r="88" spans="1:10" ht="15" customHeight="1">
      <c r="A88" s="116"/>
      <c r="B88" s="76" t="s">
        <v>8</v>
      </c>
      <c r="C88" s="76" t="s">
        <v>370</v>
      </c>
      <c r="D88" s="119" t="s">
        <v>27</v>
      </c>
      <c r="E88" s="127" t="s">
        <v>263</v>
      </c>
      <c r="F88" s="76" t="s">
        <v>21</v>
      </c>
      <c r="G88" s="78"/>
      <c r="H88" s="2" t="s">
        <v>53</v>
      </c>
      <c r="I88" s="2">
        <v>55</v>
      </c>
      <c r="J88" s="1">
        <f t="shared" si="1"/>
        <v>77</v>
      </c>
    </row>
    <row r="89" spans="1:10" ht="15" customHeight="1">
      <c r="A89" s="116"/>
      <c r="B89" s="76" t="s">
        <v>11</v>
      </c>
      <c r="C89" s="76" t="s">
        <v>371</v>
      </c>
      <c r="D89" s="119"/>
      <c r="E89" s="127"/>
      <c r="F89" s="80" t="s">
        <v>23</v>
      </c>
      <c r="G89" s="78"/>
      <c r="H89" s="2" t="s">
        <v>53</v>
      </c>
      <c r="I89" s="2">
        <v>55</v>
      </c>
      <c r="J89" s="1">
        <f t="shared" si="1"/>
        <v>78</v>
      </c>
    </row>
    <row r="90" spans="1:10" ht="15" customHeight="1">
      <c r="A90" s="116"/>
      <c r="B90" s="76" t="s">
        <v>8</v>
      </c>
      <c r="C90" s="76" t="s">
        <v>370</v>
      </c>
      <c r="D90" s="119" t="s">
        <v>28</v>
      </c>
      <c r="E90" s="127" t="s">
        <v>265</v>
      </c>
      <c r="F90" s="76" t="s">
        <v>21</v>
      </c>
      <c r="G90" s="78"/>
      <c r="H90" s="2" t="s">
        <v>83</v>
      </c>
      <c r="I90" s="2">
        <v>55</v>
      </c>
      <c r="J90" s="1">
        <f t="shared" si="1"/>
        <v>79</v>
      </c>
    </row>
    <row r="91" spans="1:10" ht="15" customHeight="1">
      <c r="A91" s="116"/>
      <c r="B91" s="76" t="s">
        <v>11</v>
      </c>
      <c r="C91" s="76" t="s">
        <v>371</v>
      </c>
      <c r="D91" s="119"/>
      <c r="E91" s="127"/>
      <c r="F91" s="80" t="s">
        <v>23</v>
      </c>
      <c r="G91" s="78"/>
      <c r="H91" s="2" t="s">
        <v>83</v>
      </c>
      <c r="I91" s="2">
        <v>55</v>
      </c>
      <c r="J91" s="1">
        <f t="shared" si="1"/>
        <v>80</v>
      </c>
    </row>
    <row r="92" spans="1:10" ht="15" customHeight="1">
      <c r="A92" s="116"/>
      <c r="B92" s="76" t="s">
        <v>8</v>
      </c>
      <c r="C92" s="76" t="s">
        <v>370</v>
      </c>
      <c r="D92" s="119" t="s">
        <v>52</v>
      </c>
      <c r="E92" s="127" t="s">
        <v>266</v>
      </c>
      <c r="F92" s="76" t="s">
        <v>21</v>
      </c>
      <c r="G92" s="78"/>
      <c r="H92" s="2" t="s">
        <v>83</v>
      </c>
      <c r="I92" s="2">
        <v>55</v>
      </c>
      <c r="J92" s="1">
        <f t="shared" si="1"/>
        <v>81</v>
      </c>
    </row>
    <row r="93" spans="1:10" ht="15" customHeight="1">
      <c r="A93" s="116"/>
      <c r="B93" s="76" t="s">
        <v>11</v>
      </c>
      <c r="C93" s="76" t="s">
        <v>371</v>
      </c>
      <c r="D93" s="119"/>
      <c r="E93" s="127"/>
      <c r="F93" s="80" t="s">
        <v>23</v>
      </c>
      <c r="G93" s="78"/>
      <c r="H93" s="2" t="s">
        <v>83</v>
      </c>
      <c r="I93" s="2">
        <v>55</v>
      </c>
      <c r="J93" s="1">
        <f t="shared" si="1"/>
        <v>82</v>
      </c>
    </row>
    <row r="94" spans="1:10" ht="15" customHeight="1">
      <c r="A94" s="116"/>
      <c r="B94" s="76" t="s">
        <v>8</v>
      </c>
      <c r="C94" s="76" t="s">
        <v>371</v>
      </c>
      <c r="D94" s="119" t="s">
        <v>230</v>
      </c>
      <c r="E94" s="127" t="s">
        <v>235</v>
      </c>
      <c r="F94" s="80" t="s">
        <v>23</v>
      </c>
      <c r="G94" s="78"/>
      <c r="H94" s="2" t="s">
        <v>64</v>
      </c>
      <c r="I94" s="2">
        <v>55</v>
      </c>
      <c r="J94" s="1">
        <f t="shared" si="1"/>
        <v>83</v>
      </c>
    </row>
    <row r="95" spans="1:10" ht="15" customHeight="1">
      <c r="A95" s="116"/>
      <c r="B95" s="76" t="s">
        <v>11</v>
      </c>
      <c r="C95" s="76" t="s">
        <v>370</v>
      </c>
      <c r="D95" s="119"/>
      <c r="E95" s="127"/>
      <c r="F95" s="76" t="s">
        <v>21</v>
      </c>
      <c r="G95" s="78"/>
      <c r="H95" s="2" t="s">
        <v>64</v>
      </c>
      <c r="I95" s="2">
        <v>55</v>
      </c>
      <c r="J95" s="1">
        <f t="shared" si="1"/>
        <v>84</v>
      </c>
    </row>
    <row r="96" spans="1:10" ht="15" customHeight="1">
      <c r="A96" s="116"/>
      <c r="B96" s="76" t="s">
        <v>8</v>
      </c>
      <c r="C96" s="76" t="s">
        <v>371</v>
      </c>
      <c r="D96" s="119" t="s">
        <v>73</v>
      </c>
      <c r="E96" s="127" t="s">
        <v>236</v>
      </c>
      <c r="F96" s="80" t="s">
        <v>23</v>
      </c>
      <c r="G96" s="78"/>
      <c r="H96" s="2" t="s">
        <v>83</v>
      </c>
      <c r="I96" s="2">
        <v>55</v>
      </c>
      <c r="J96" s="1">
        <f t="shared" si="1"/>
        <v>85</v>
      </c>
    </row>
    <row r="97" spans="1:10" ht="15" customHeight="1">
      <c r="A97" s="116"/>
      <c r="B97" s="76" t="s">
        <v>11</v>
      </c>
      <c r="C97" s="76" t="s">
        <v>370</v>
      </c>
      <c r="D97" s="119"/>
      <c r="E97" s="127"/>
      <c r="F97" s="76" t="s">
        <v>21</v>
      </c>
      <c r="G97" s="78"/>
      <c r="H97" s="2" t="s">
        <v>83</v>
      </c>
      <c r="I97" s="2">
        <v>55</v>
      </c>
      <c r="J97" s="1">
        <f t="shared" si="1"/>
        <v>86</v>
      </c>
    </row>
    <row r="98" spans="1:10" ht="15" customHeight="1">
      <c r="A98" s="116"/>
      <c r="B98" s="76" t="s">
        <v>8</v>
      </c>
      <c r="C98" s="76" t="s">
        <v>375</v>
      </c>
      <c r="D98" s="129" t="s">
        <v>29</v>
      </c>
      <c r="E98" s="127" t="s">
        <v>402</v>
      </c>
      <c r="F98" s="80" t="s">
        <v>23</v>
      </c>
      <c r="G98" s="78"/>
      <c r="H98" s="2" t="s">
        <v>64</v>
      </c>
      <c r="I98" s="2">
        <v>56</v>
      </c>
      <c r="J98" s="1">
        <f t="shared" si="1"/>
        <v>87</v>
      </c>
    </row>
    <row r="99" spans="1:10" ht="15" customHeight="1">
      <c r="A99" s="116"/>
      <c r="B99" s="76" t="s">
        <v>11</v>
      </c>
      <c r="C99" s="76" t="s">
        <v>374</v>
      </c>
      <c r="D99" s="129"/>
      <c r="E99" s="127"/>
      <c r="F99" s="76" t="s">
        <v>21</v>
      </c>
      <c r="G99" s="78"/>
      <c r="H99" s="2" t="s">
        <v>64</v>
      </c>
      <c r="I99" s="2">
        <v>56</v>
      </c>
      <c r="J99" s="1">
        <f t="shared" si="1"/>
        <v>88</v>
      </c>
    </row>
    <row r="100" spans="1:10" ht="15" customHeight="1">
      <c r="A100" s="116"/>
      <c r="B100" s="76" t="s">
        <v>8</v>
      </c>
      <c r="C100" s="76" t="s">
        <v>375</v>
      </c>
      <c r="D100" s="129" t="s">
        <v>33</v>
      </c>
      <c r="E100" s="127" t="s">
        <v>267</v>
      </c>
      <c r="F100" s="80" t="s">
        <v>23</v>
      </c>
      <c r="G100" s="78"/>
      <c r="H100" s="2" t="s">
        <v>269</v>
      </c>
      <c r="I100" s="2">
        <v>56</v>
      </c>
      <c r="J100" s="1">
        <f t="shared" si="1"/>
        <v>89</v>
      </c>
    </row>
    <row r="101" spans="1:10" ht="15" customHeight="1">
      <c r="A101" s="116"/>
      <c r="B101" s="76" t="s">
        <v>11</v>
      </c>
      <c r="C101" s="76" t="s">
        <v>370</v>
      </c>
      <c r="D101" s="129"/>
      <c r="E101" s="127"/>
      <c r="F101" s="76" t="s">
        <v>21</v>
      </c>
      <c r="G101" s="78"/>
      <c r="H101" s="2" t="s">
        <v>269</v>
      </c>
      <c r="I101" s="2">
        <v>55</v>
      </c>
      <c r="J101" s="1">
        <f t="shared" si="1"/>
        <v>90</v>
      </c>
    </row>
    <row r="102" spans="1:11" ht="15" customHeight="1">
      <c r="A102" s="116"/>
      <c r="B102" s="76" t="s">
        <v>8</v>
      </c>
      <c r="C102" s="76" t="s">
        <v>371</v>
      </c>
      <c r="D102" s="119" t="s">
        <v>34</v>
      </c>
      <c r="E102" s="145" t="s">
        <v>268</v>
      </c>
      <c r="F102" s="80" t="s">
        <v>23</v>
      </c>
      <c r="G102" s="78"/>
      <c r="H102" s="2" t="s">
        <v>238</v>
      </c>
      <c r="I102" s="2">
        <v>55</v>
      </c>
      <c r="J102" s="1">
        <f t="shared" si="1"/>
        <v>91</v>
      </c>
      <c r="K102" s="1">
        <v>1</v>
      </c>
    </row>
    <row r="103" spans="1:10" ht="15" customHeight="1">
      <c r="A103" s="117"/>
      <c r="B103" s="81" t="s">
        <v>11</v>
      </c>
      <c r="C103" s="81" t="s">
        <v>370</v>
      </c>
      <c r="D103" s="140"/>
      <c r="E103" s="146"/>
      <c r="F103" s="81" t="s">
        <v>21</v>
      </c>
      <c r="G103" s="82"/>
      <c r="H103" s="2" t="s">
        <v>238</v>
      </c>
      <c r="I103" s="2">
        <v>55</v>
      </c>
      <c r="J103" s="1">
        <f t="shared" si="1"/>
        <v>92</v>
      </c>
    </row>
    <row r="104" spans="1:10" ht="15" customHeight="1">
      <c r="A104" s="115" t="s">
        <v>295</v>
      </c>
      <c r="B104" s="73" t="s">
        <v>31</v>
      </c>
      <c r="C104" s="73" t="s">
        <v>372</v>
      </c>
      <c r="D104" s="123" t="s">
        <v>9</v>
      </c>
      <c r="E104" s="121" t="s">
        <v>365</v>
      </c>
      <c r="F104" s="74" t="s">
        <v>10</v>
      </c>
      <c r="G104" s="75"/>
      <c r="H104" s="2" t="s">
        <v>238</v>
      </c>
      <c r="I104" s="2">
        <v>56</v>
      </c>
      <c r="J104" s="1">
        <f t="shared" si="1"/>
        <v>93</v>
      </c>
    </row>
    <row r="105" spans="1:10" ht="15" customHeight="1">
      <c r="A105" s="116"/>
      <c r="B105" s="76" t="s">
        <v>32</v>
      </c>
      <c r="C105" s="76" t="s">
        <v>373</v>
      </c>
      <c r="D105" s="119"/>
      <c r="E105" s="127"/>
      <c r="F105" s="77" t="s">
        <v>13</v>
      </c>
      <c r="G105" s="78"/>
      <c r="H105" s="2" t="s">
        <v>238</v>
      </c>
      <c r="I105" s="2">
        <v>57</v>
      </c>
      <c r="J105" s="1">
        <f t="shared" si="1"/>
        <v>94</v>
      </c>
    </row>
    <row r="106" spans="1:10" ht="15" customHeight="1">
      <c r="A106" s="116" t="s">
        <v>415</v>
      </c>
      <c r="B106" s="76" t="s">
        <v>31</v>
      </c>
      <c r="C106" s="73" t="s">
        <v>368</v>
      </c>
      <c r="D106" s="119" t="s">
        <v>14</v>
      </c>
      <c r="E106" s="127" t="s">
        <v>399</v>
      </c>
      <c r="F106" s="74" t="s">
        <v>404</v>
      </c>
      <c r="G106" s="78"/>
      <c r="H106" s="2" t="s">
        <v>90</v>
      </c>
      <c r="I106" s="2">
        <v>55</v>
      </c>
      <c r="J106" s="1">
        <f t="shared" si="1"/>
        <v>95</v>
      </c>
    </row>
    <row r="107" spans="1:10" ht="16.5" customHeight="1">
      <c r="A107" s="116"/>
      <c r="B107" s="76" t="s">
        <v>32</v>
      </c>
      <c r="C107" s="76" t="s">
        <v>369</v>
      </c>
      <c r="D107" s="119"/>
      <c r="E107" s="127"/>
      <c r="F107" s="77" t="s">
        <v>13</v>
      </c>
      <c r="G107" s="78"/>
      <c r="H107" s="2" t="s">
        <v>90</v>
      </c>
      <c r="I107" s="2">
        <v>55</v>
      </c>
      <c r="J107" s="1">
        <f t="shared" si="1"/>
        <v>96</v>
      </c>
    </row>
    <row r="108" spans="1:10" ht="15" customHeight="1">
      <c r="A108" s="116"/>
      <c r="B108" s="76" t="s">
        <v>31</v>
      </c>
      <c r="C108" s="73" t="s">
        <v>368</v>
      </c>
      <c r="D108" s="122" t="s">
        <v>15</v>
      </c>
      <c r="E108" s="143" t="s">
        <v>272</v>
      </c>
      <c r="F108" s="74" t="s">
        <v>404</v>
      </c>
      <c r="G108" s="78"/>
      <c r="H108" s="2" t="s">
        <v>100</v>
      </c>
      <c r="I108" s="2">
        <v>55</v>
      </c>
      <c r="J108" s="1">
        <f t="shared" si="1"/>
        <v>97</v>
      </c>
    </row>
    <row r="109" spans="1:10" ht="15" customHeight="1">
      <c r="A109" s="116"/>
      <c r="B109" s="76" t="s">
        <v>32</v>
      </c>
      <c r="C109" s="76" t="s">
        <v>369</v>
      </c>
      <c r="D109" s="123"/>
      <c r="E109" s="144"/>
      <c r="F109" s="77" t="s">
        <v>13</v>
      </c>
      <c r="G109" s="78"/>
      <c r="H109" s="2" t="s">
        <v>100</v>
      </c>
      <c r="I109" s="2">
        <v>55</v>
      </c>
      <c r="J109" s="1">
        <f t="shared" si="1"/>
        <v>98</v>
      </c>
    </row>
    <row r="110" spans="1:10" ht="15" customHeight="1">
      <c r="A110" s="116"/>
      <c r="B110" s="76" t="s">
        <v>31</v>
      </c>
      <c r="C110" s="76" t="s">
        <v>373</v>
      </c>
      <c r="D110" s="119" t="s">
        <v>228</v>
      </c>
      <c r="E110" s="127" t="s">
        <v>271</v>
      </c>
      <c r="F110" s="77" t="s">
        <v>13</v>
      </c>
      <c r="G110" s="78"/>
      <c r="H110" s="2" t="s">
        <v>252</v>
      </c>
      <c r="I110" s="2">
        <v>57</v>
      </c>
      <c r="J110" s="1">
        <f t="shared" si="1"/>
        <v>99</v>
      </c>
    </row>
    <row r="111" spans="1:10" ht="15" customHeight="1">
      <c r="A111" s="116"/>
      <c r="B111" s="76" t="s">
        <v>32</v>
      </c>
      <c r="C111" s="76" t="s">
        <v>372</v>
      </c>
      <c r="D111" s="119"/>
      <c r="E111" s="127"/>
      <c r="F111" s="79" t="s">
        <v>10</v>
      </c>
      <c r="G111" s="78"/>
      <c r="H111" s="2" t="s">
        <v>252</v>
      </c>
      <c r="I111" s="2">
        <v>57</v>
      </c>
      <c r="J111" s="1">
        <f t="shared" si="1"/>
        <v>100</v>
      </c>
    </row>
    <row r="112" spans="1:10" ht="15" customHeight="1">
      <c r="A112" s="116"/>
      <c r="B112" s="76" t="s">
        <v>31</v>
      </c>
      <c r="C112" s="76" t="s">
        <v>373</v>
      </c>
      <c r="D112" s="119" t="s">
        <v>16</v>
      </c>
      <c r="E112" s="127" t="s">
        <v>256</v>
      </c>
      <c r="F112" s="77" t="s">
        <v>13</v>
      </c>
      <c r="G112" s="78"/>
      <c r="H112" s="2" t="s">
        <v>238</v>
      </c>
      <c r="I112" s="2">
        <v>57</v>
      </c>
      <c r="J112" s="1">
        <f t="shared" si="1"/>
        <v>101</v>
      </c>
    </row>
    <row r="113" spans="1:10" ht="15" customHeight="1">
      <c r="A113" s="116"/>
      <c r="B113" s="76" t="s">
        <v>32</v>
      </c>
      <c r="C113" s="76" t="s">
        <v>372</v>
      </c>
      <c r="D113" s="119"/>
      <c r="E113" s="127"/>
      <c r="F113" s="79" t="s">
        <v>10</v>
      </c>
      <c r="G113" s="78"/>
      <c r="H113" s="2" t="s">
        <v>238</v>
      </c>
      <c r="I113" s="2">
        <v>57</v>
      </c>
      <c r="J113" s="1">
        <f t="shared" si="1"/>
        <v>102</v>
      </c>
    </row>
    <row r="114" spans="1:10" ht="15" customHeight="1">
      <c r="A114" s="116"/>
      <c r="B114" s="76" t="s">
        <v>31</v>
      </c>
      <c r="C114" s="76" t="s">
        <v>369</v>
      </c>
      <c r="D114" s="119" t="s">
        <v>18</v>
      </c>
      <c r="E114" s="127" t="s">
        <v>273</v>
      </c>
      <c r="F114" s="77" t="s">
        <v>13</v>
      </c>
      <c r="G114" s="78"/>
      <c r="H114" s="2" t="s">
        <v>274</v>
      </c>
      <c r="I114" s="2">
        <v>55</v>
      </c>
      <c r="J114" s="1">
        <f t="shared" si="1"/>
        <v>103</v>
      </c>
    </row>
    <row r="115" spans="1:10" ht="15" customHeight="1">
      <c r="A115" s="116"/>
      <c r="B115" s="76" t="s">
        <v>32</v>
      </c>
      <c r="C115" s="73" t="s">
        <v>368</v>
      </c>
      <c r="D115" s="119"/>
      <c r="E115" s="127"/>
      <c r="F115" s="74" t="s">
        <v>404</v>
      </c>
      <c r="G115" s="78"/>
      <c r="H115" s="2" t="s">
        <v>274</v>
      </c>
      <c r="I115" s="2">
        <v>55</v>
      </c>
      <c r="J115" s="1">
        <f t="shared" si="1"/>
        <v>104</v>
      </c>
    </row>
    <row r="116" spans="1:10" ht="15" customHeight="1">
      <c r="A116" s="116"/>
      <c r="B116" s="76" t="s">
        <v>31</v>
      </c>
      <c r="C116" s="76" t="s">
        <v>370</v>
      </c>
      <c r="D116" s="119" t="s">
        <v>66</v>
      </c>
      <c r="E116" s="127" t="s">
        <v>276</v>
      </c>
      <c r="F116" s="76" t="s">
        <v>21</v>
      </c>
      <c r="G116" s="78"/>
      <c r="H116" s="2" t="s">
        <v>72</v>
      </c>
      <c r="I116" s="2">
        <v>55</v>
      </c>
      <c r="J116" s="1">
        <f t="shared" si="1"/>
        <v>105</v>
      </c>
    </row>
    <row r="117" spans="1:10" ht="15" customHeight="1">
      <c r="A117" s="116"/>
      <c r="B117" s="76" t="s">
        <v>32</v>
      </c>
      <c r="C117" s="76" t="s">
        <v>371</v>
      </c>
      <c r="D117" s="119"/>
      <c r="E117" s="127"/>
      <c r="F117" s="80" t="s">
        <v>23</v>
      </c>
      <c r="G117" s="78"/>
      <c r="H117" s="2" t="s">
        <v>72</v>
      </c>
      <c r="I117" s="2">
        <v>55</v>
      </c>
      <c r="J117" s="1">
        <f t="shared" si="1"/>
        <v>106</v>
      </c>
    </row>
    <row r="118" spans="1:11" ht="15" customHeight="1">
      <c r="A118" s="116"/>
      <c r="B118" s="76" t="s">
        <v>31</v>
      </c>
      <c r="C118" s="76" t="s">
        <v>370</v>
      </c>
      <c r="D118" s="119" t="s">
        <v>17</v>
      </c>
      <c r="E118" s="127" t="s">
        <v>277</v>
      </c>
      <c r="F118" s="76" t="s">
        <v>21</v>
      </c>
      <c r="G118" s="78"/>
      <c r="H118" s="2" t="s">
        <v>72</v>
      </c>
      <c r="I118" s="2">
        <v>55</v>
      </c>
      <c r="J118" s="1">
        <f t="shared" si="1"/>
        <v>107</v>
      </c>
      <c r="K118" s="1">
        <v>1</v>
      </c>
    </row>
    <row r="119" spans="1:10" ht="15" customHeight="1">
      <c r="A119" s="116"/>
      <c r="B119" s="76" t="s">
        <v>32</v>
      </c>
      <c r="C119" s="76" t="s">
        <v>371</v>
      </c>
      <c r="D119" s="119"/>
      <c r="E119" s="127"/>
      <c r="F119" s="80" t="s">
        <v>23</v>
      </c>
      <c r="G119" s="78"/>
      <c r="H119" s="2" t="s">
        <v>72</v>
      </c>
      <c r="I119" s="2">
        <v>55</v>
      </c>
      <c r="J119" s="1">
        <f t="shared" si="1"/>
        <v>108</v>
      </c>
    </row>
    <row r="120" spans="1:10" ht="15" customHeight="1">
      <c r="A120" s="116"/>
      <c r="B120" s="76" t="s">
        <v>31</v>
      </c>
      <c r="C120" s="76" t="s">
        <v>370</v>
      </c>
      <c r="D120" s="119" t="s">
        <v>229</v>
      </c>
      <c r="E120" s="127" t="s">
        <v>278</v>
      </c>
      <c r="F120" s="76" t="s">
        <v>21</v>
      </c>
      <c r="G120" s="78"/>
      <c r="H120" s="2" t="s">
        <v>238</v>
      </c>
      <c r="I120" s="2">
        <v>55</v>
      </c>
      <c r="J120" s="1">
        <f t="shared" si="1"/>
        <v>109</v>
      </c>
    </row>
    <row r="121" spans="1:10" ht="15" customHeight="1">
      <c r="A121" s="116"/>
      <c r="B121" s="76" t="s">
        <v>32</v>
      </c>
      <c r="C121" s="76" t="s">
        <v>371</v>
      </c>
      <c r="D121" s="119"/>
      <c r="E121" s="127"/>
      <c r="F121" s="80" t="s">
        <v>23</v>
      </c>
      <c r="G121" s="78"/>
      <c r="H121" s="2" t="s">
        <v>238</v>
      </c>
      <c r="I121" s="2">
        <v>55</v>
      </c>
      <c r="J121" s="1">
        <f t="shared" si="1"/>
        <v>110</v>
      </c>
    </row>
    <row r="122" spans="1:11" ht="15" customHeight="1">
      <c r="A122" s="116"/>
      <c r="B122" s="76" t="s">
        <v>31</v>
      </c>
      <c r="C122" s="76" t="s">
        <v>370</v>
      </c>
      <c r="D122" s="119" t="s">
        <v>26</v>
      </c>
      <c r="E122" s="127" t="s">
        <v>279</v>
      </c>
      <c r="F122" s="76" t="s">
        <v>21</v>
      </c>
      <c r="G122" s="78"/>
      <c r="H122" s="2" t="s">
        <v>238</v>
      </c>
      <c r="I122" s="2">
        <v>55</v>
      </c>
      <c r="J122" s="1">
        <f t="shared" si="1"/>
        <v>111</v>
      </c>
      <c r="K122" s="1">
        <v>1</v>
      </c>
    </row>
    <row r="123" spans="1:10" ht="15" customHeight="1">
      <c r="A123" s="116"/>
      <c r="B123" s="76" t="s">
        <v>32</v>
      </c>
      <c r="C123" s="76" t="s">
        <v>371</v>
      </c>
      <c r="D123" s="119"/>
      <c r="E123" s="127"/>
      <c r="F123" s="80" t="s">
        <v>23</v>
      </c>
      <c r="G123" s="78"/>
      <c r="H123" s="2" t="s">
        <v>238</v>
      </c>
      <c r="I123" s="2">
        <v>55</v>
      </c>
      <c r="J123" s="1">
        <f t="shared" si="1"/>
        <v>112</v>
      </c>
    </row>
    <row r="124" spans="1:10" ht="15" customHeight="1">
      <c r="A124" s="116"/>
      <c r="B124" s="76" t="s">
        <v>31</v>
      </c>
      <c r="C124" s="76" t="s">
        <v>370</v>
      </c>
      <c r="D124" s="119" t="s">
        <v>27</v>
      </c>
      <c r="E124" s="127" t="s">
        <v>280</v>
      </c>
      <c r="F124" s="76" t="s">
        <v>21</v>
      </c>
      <c r="G124" s="78"/>
      <c r="H124" s="2" t="s">
        <v>238</v>
      </c>
      <c r="I124" s="2">
        <v>55</v>
      </c>
      <c r="J124" s="1">
        <f t="shared" si="1"/>
        <v>113</v>
      </c>
    </row>
    <row r="125" spans="1:10" ht="15" customHeight="1">
      <c r="A125" s="116"/>
      <c r="B125" s="76" t="s">
        <v>32</v>
      </c>
      <c r="C125" s="76" t="s">
        <v>371</v>
      </c>
      <c r="D125" s="119"/>
      <c r="E125" s="127"/>
      <c r="F125" s="80" t="s">
        <v>23</v>
      </c>
      <c r="G125" s="78"/>
      <c r="H125" s="2" t="s">
        <v>238</v>
      </c>
      <c r="I125" s="2">
        <v>55</v>
      </c>
      <c r="J125" s="1">
        <f t="shared" si="1"/>
        <v>114</v>
      </c>
    </row>
    <row r="126" spans="1:10" ht="15" customHeight="1">
      <c r="A126" s="116"/>
      <c r="B126" s="76" t="s">
        <v>31</v>
      </c>
      <c r="C126" s="76" t="s">
        <v>375</v>
      </c>
      <c r="D126" s="119" t="s">
        <v>28</v>
      </c>
      <c r="E126" s="127" t="s">
        <v>251</v>
      </c>
      <c r="F126" s="80" t="s">
        <v>23</v>
      </c>
      <c r="G126" s="78"/>
      <c r="H126" s="2" t="s">
        <v>238</v>
      </c>
      <c r="I126" s="2">
        <v>56</v>
      </c>
      <c r="J126" s="1">
        <f t="shared" si="1"/>
        <v>115</v>
      </c>
    </row>
    <row r="127" spans="1:10" ht="15" customHeight="1">
      <c r="A127" s="116"/>
      <c r="B127" s="76" t="s">
        <v>32</v>
      </c>
      <c r="C127" s="76" t="s">
        <v>374</v>
      </c>
      <c r="D127" s="119"/>
      <c r="E127" s="127"/>
      <c r="F127" s="76" t="s">
        <v>21</v>
      </c>
      <c r="G127" s="78"/>
      <c r="H127" s="2" t="s">
        <v>238</v>
      </c>
      <c r="I127" s="2">
        <v>56</v>
      </c>
      <c r="J127" s="1">
        <f t="shared" si="1"/>
        <v>116</v>
      </c>
    </row>
    <row r="128" spans="1:10" ht="15" customHeight="1">
      <c r="A128" s="116"/>
      <c r="B128" s="76" t="s">
        <v>31</v>
      </c>
      <c r="C128" s="76" t="s">
        <v>371</v>
      </c>
      <c r="D128" s="119" t="s">
        <v>29</v>
      </c>
      <c r="E128" s="127" t="s">
        <v>281</v>
      </c>
      <c r="F128" s="80" t="s">
        <v>23</v>
      </c>
      <c r="G128" s="78"/>
      <c r="H128" s="2" t="s">
        <v>252</v>
      </c>
      <c r="I128" s="2">
        <v>55</v>
      </c>
      <c r="J128" s="1">
        <f t="shared" si="1"/>
        <v>117</v>
      </c>
    </row>
    <row r="129" spans="1:10" ht="15" customHeight="1">
      <c r="A129" s="116"/>
      <c r="B129" s="76" t="s">
        <v>32</v>
      </c>
      <c r="C129" s="76" t="s">
        <v>370</v>
      </c>
      <c r="D129" s="119"/>
      <c r="E129" s="127"/>
      <c r="F129" s="76" t="s">
        <v>21</v>
      </c>
      <c r="G129" s="78"/>
      <c r="H129" s="2" t="s">
        <v>252</v>
      </c>
      <c r="I129" s="2">
        <v>55</v>
      </c>
      <c r="J129" s="1">
        <f t="shared" si="1"/>
        <v>118</v>
      </c>
    </row>
    <row r="130" spans="1:10" ht="15" customHeight="1">
      <c r="A130" s="116"/>
      <c r="B130" s="76" t="s">
        <v>31</v>
      </c>
      <c r="C130" s="76" t="s">
        <v>371</v>
      </c>
      <c r="D130" s="119" t="s">
        <v>33</v>
      </c>
      <c r="E130" s="127" t="s">
        <v>283</v>
      </c>
      <c r="F130" s="80" t="s">
        <v>23</v>
      </c>
      <c r="G130" s="78"/>
      <c r="H130" s="2" t="s">
        <v>252</v>
      </c>
      <c r="I130" s="2">
        <v>55</v>
      </c>
      <c r="J130" s="1">
        <f t="shared" si="1"/>
        <v>119</v>
      </c>
    </row>
    <row r="131" spans="1:10" ht="15" customHeight="1">
      <c r="A131" s="116"/>
      <c r="B131" s="76" t="s">
        <v>32</v>
      </c>
      <c r="C131" s="76" t="s">
        <v>370</v>
      </c>
      <c r="D131" s="119"/>
      <c r="E131" s="127"/>
      <c r="F131" s="76" t="s">
        <v>21</v>
      </c>
      <c r="G131" s="78"/>
      <c r="H131" s="2" t="s">
        <v>252</v>
      </c>
      <c r="I131" s="2">
        <v>55</v>
      </c>
      <c r="J131" s="1">
        <f t="shared" si="1"/>
        <v>120</v>
      </c>
    </row>
    <row r="132" spans="1:10" ht="15" customHeight="1">
      <c r="A132" s="116"/>
      <c r="B132" s="76" t="s">
        <v>31</v>
      </c>
      <c r="C132" s="76" t="s">
        <v>371</v>
      </c>
      <c r="D132" s="119" t="s">
        <v>230</v>
      </c>
      <c r="E132" s="127" t="s">
        <v>275</v>
      </c>
      <c r="F132" s="80" t="s">
        <v>23</v>
      </c>
      <c r="G132" s="78"/>
      <c r="H132" s="2" t="s">
        <v>420</v>
      </c>
      <c r="I132" s="2">
        <v>55</v>
      </c>
      <c r="J132" s="1">
        <f t="shared" si="1"/>
        <v>121</v>
      </c>
    </row>
    <row r="133" spans="1:10" ht="15" customHeight="1">
      <c r="A133" s="116"/>
      <c r="B133" s="76" t="s">
        <v>32</v>
      </c>
      <c r="C133" s="76" t="s">
        <v>370</v>
      </c>
      <c r="D133" s="119"/>
      <c r="E133" s="127"/>
      <c r="F133" s="76" t="s">
        <v>21</v>
      </c>
      <c r="G133" s="78"/>
      <c r="H133" s="2" t="s">
        <v>72</v>
      </c>
      <c r="I133" s="2">
        <v>55</v>
      </c>
      <c r="J133" s="1">
        <f t="shared" si="1"/>
        <v>122</v>
      </c>
    </row>
    <row r="134" spans="1:11" ht="15" customHeight="1">
      <c r="A134" s="116"/>
      <c r="B134" s="76" t="s">
        <v>31</v>
      </c>
      <c r="C134" s="76" t="s">
        <v>371</v>
      </c>
      <c r="D134" s="119" t="s">
        <v>34</v>
      </c>
      <c r="E134" s="127" t="s">
        <v>282</v>
      </c>
      <c r="F134" s="80" t="s">
        <v>23</v>
      </c>
      <c r="G134" s="78"/>
      <c r="H134" s="2" t="s">
        <v>252</v>
      </c>
      <c r="I134" s="2">
        <v>55</v>
      </c>
      <c r="J134" s="1">
        <f t="shared" si="1"/>
        <v>123</v>
      </c>
      <c r="K134" s="1">
        <v>1</v>
      </c>
    </row>
    <row r="135" spans="1:10" ht="15" customHeight="1">
      <c r="A135" s="117"/>
      <c r="B135" s="81" t="s">
        <v>32</v>
      </c>
      <c r="C135" s="81" t="s">
        <v>370</v>
      </c>
      <c r="D135" s="140"/>
      <c r="E135" s="128"/>
      <c r="F135" s="81" t="s">
        <v>21</v>
      </c>
      <c r="G135" s="82"/>
      <c r="H135" s="2" t="s">
        <v>252</v>
      </c>
      <c r="I135" s="2">
        <v>55</v>
      </c>
      <c r="J135" s="1">
        <f t="shared" si="1"/>
        <v>124</v>
      </c>
    </row>
    <row r="136" spans="1:10" ht="19.5" customHeight="1">
      <c r="A136" s="115" t="s">
        <v>296</v>
      </c>
      <c r="B136" s="73" t="s">
        <v>8</v>
      </c>
      <c r="C136" s="73" t="s">
        <v>368</v>
      </c>
      <c r="D136" s="123" t="s">
        <v>9</v>
      </c>
      <c r="E136" s="121" t="s">
        <v>286</v>
      </c>
      <c r="F136" s="74" t="s">
        <v>404</v>
      </c>
      <c r="G136" s="75"/>
      <c r="H136" s="2" t="s">
        <v>287</v>
      </c>
      <c r="I136" s="2">
        <v>55</v>
      </c>
      <c r="J136" s="1">
        <f t="shared" si="1"/>
        <v>125</v>
      </c>
    </row>
    <row r="137" spans="1:10" ht="18" customHeight="1">
      <c r="A137" s="116"/>
      <c r="B137" s="76" t="s">
        <v>11</v>
      </c>
      <c r="C137" s="76" t="s">
        <v>369</v>
      </c>
      <c r="D137" s="119"/>
      <c r="E137" s="127"/>
      <c r="F137" s="77" t="s">
        <v>13</v>
      </c>
      <c r="G137" s="78"/>
      <c r="H137" s="2" t="s">
        <v>287</v>
      </c>
      <c r="I137" s="2">
        <v>55</v>
      </c>
      <c r="J137" s="1">
        <f t="shared" si="1"/>
        <v>126</v>
      </c>
    </row>
    <row r="138" spans="1:10" ht="16.5" customHeight="1">
      <c r="A138" s="116"/>
      <c r="B138" s="76" t="s">
        <v>8</v>
      </c>
      <c r="C138" s="73" t="s">
        <v>368</v>
      </c>
      <c r="D138" s="119" t="s">
        <v>14</v>
      </c>
      <c r="E138" s="127" t="s">
        <v>288</v>
      </c>
      <c r="F138" s="79" t="s">
        <v>10</v>
      </c>
      <c r="G138" s="78"/>
      <c r="H138" s="2" t="s">
        <v>83</v>
      </c>
      <c r="I138" s="2">
        <v>55</v>
      </c>
      <c r="J138" s="1">
        <f t="shared" si="1"/>
        <v>127</v>
      </c>
    </row>
    <row r="139" spans="1:10" ht="15" customHeight="1">
      <c r="A139" s="116"/>
      <c r="B139" s="76" t="s">
        <v>11</v>
      </c>
      <c r="C139" s="76" t="s">
        <v>369</v>
      </c>
      <c r="D139" s="119"/>
      <c r="E139" s="127"/>
      <c r="F139" s="77" t="s">
        <v>13</v>
      </c>
      <c r="G139" s="78"/>
      <c r="H139" s="2" t="s">
        <v>83</v>
      </c>
      <c r="I139" s="2">
        <v>55</v>
      </c>
      <c r="J139" s="1">
        <f t="shared" si="1"/>
        <v>128</v>
      </c>
    </row>
    <row r="140" spans="1:10" ht="15" customHeight="1">
      <c r="A140" s="116"/>
      <c r="B140" s="76" t="s">
        <v>8</v>
      </c>
      <c r="C140" s="76" t="s">
        <v>372</v>
      </c>
      <c r="D140" s="119" t="s">
        <v>228</v>
      </c>
      <c r="E140" s="127" t="s">
        <v>290</v>
      </c>
      <c r="F140" s="79" t="s">
        <v>10</v>
      </c>
      <c r="G140" s="78"/>
      <c r="H140" s="2" t="s">
        <v>425</v>
      </c>
      <c r="I140" s="2">
        <v>56</v>
      </c>
      <c r="J140" s="1">
        <f t="shared" si="1"/>
        <v>129</v>
      </c>
    </row>
    <row r="141" spans="1:10" ht="15" customHeight="1">
      <c r="A141" s="116"/>
      <c r="B141" s="76" t="s">
        <v>11</v>
      </c>
      <c r="C141" s="76" t="s">
        <v>373</v>
      </c>
      <c r="D141" s="119"/>
      <c r="E141" s="127"/>
      <c r="F141" s="77" t="s">
        <v>13</v>
      </c>
      <c r="G141" s="78"/>
      <c r="H141" s="2" t="s">
        <v>425</v>
      </c>
      <c r="I141" s="2">
        <v>56</v>
      </c>
      <c r="J141" s="1">
        <f t="shared" si="1"/>
        <v>130</v>
      </c>
    </row>
    <row r="142" spans="1:10" ht="15" customHeight="1">
      <c r="A142" s="116"/>
      <c r="B142" s="76" t="s">
        <v>8</v>
      </c>
      <c r="C142" s="76" t="s">
        <v>373</v>
      </c>
      <c r="D142" s="122" t="s">
        <v>15</v>
      </c>
      <c r="E142" s="120" t="s">
        <v>285</v>
      </c>
      <c r="F142" s="77" t="s">
        <v>13</v>
      </c>
      <c r="G142" s="78"/>
      <c r="H142" s="2" t="s">
        <v>101</v>
      </c>
      <c r="I142" s="2">
        <v>56</v>
      </c>
      <c r="J142" s="1">
        <f t="shared" si="1"/>
        <v>131</v>
      </c>
    </row>
    <row r="143" spans="1:10" ht="15" customHeight="1">
      <c r="A143" s="116"/>
      <c r="B143" s="76" t="s">
        <v>11</v>
      </c>
      <c r="C143" s="76" t="s">
        <v>372</v>
      </c>
      <c r="D143" s="123"/>
      <c r="E143" s="121"/>
      <c r="F143" s="74" t="s">
        <v>404</v>
      </c>
      <c r="G143" s="78"/>
      <c r="H143" s="2" t="s">
        <v>101</v>
      </c>
      <c r="I143" s="2">
        <v>56</v>
      </c>
      <c r="J143" s="1">
        <f t="shared" si="1"/>
        <v>132</v>
      </c>
    </row>
    <row r="144" spans="1:10" ht="15" customHeight="1">
      <c r="A144" s="116"/>
      <c r="B144" s="76" t="s">
        <v>8</v>
      </c>
      <c r="C144" s="76" t="s">
        <v>373</v>
      </c>
      <c r="D144" s="119" t="s">
        <v>17</v>
      </c>
      <c r="E144" s="127" t="s">
        <v>289</v>
      </c>
      <c r="F144" s="77" t="s">
        <v>13</v>
      </c>
      <c r="G144" s="78"/>
      <c r="H144" s="2" t="s">
        <v>83</v>
      </c>
      <c r="I144" s="2">
        <v>56</v>
      </c>
      <c r="J144" s="1">
        <f t="shared" si="1"/>
        <v>133</v>
      </c>
    </row>
    <row r="145" spans="1:10" ht="15" customHeight="1">
      <c r="A145" s="116"/>
      <c r="B145" s="76" t="s">
        <v>11</v>
      </c>
      <c r="C145" s="76" t="s">
        <v>372</v>
      </c>
      <c r="D145" s="119"/>
      <c r="E145" s="127"/>
      <c r="F145" s="79" t="s">
        <v>10</v>
      </c>
      <c r="G145" s="78"/>
      <c r="H145" s="2" t="s">
        <v>83</v>
      </c>
      <c r="I145" s="2">
        <v>56</v>
      </c>
      <c r="J145" s="1">
        <f t="shared" si="1"/>
        <v>134</v>
      </c>
    </row>
    <row r="146" spans="1:10" ht="15" customHeight="1">
      <c r="A146" s="116"/>
      <c r="B146" s="76" t="s">
        <v>8</v>
      </c>
      <c r="C146" s="76" t="s">
        <v>373</v>
      </c>
      <c r="D146" s="122" t="s">
        <v>229</v>
      </c>
      <c r="E146" s="120" t="s">
        <v>392</v>
      </c>
      <c r="F146" s="77" t="s">
        <v>13</v>
      </c>
      <c r="G146" s="78"/>
      <c r="H146" s="2" t="s">
        <v>90</v>
      </c>
      <c r="I146" s="2" t="s">
        <v>421</v>
      </c>
      <c r="J146" s="1">
        <f t="shared" si="1"/>
        <v>135</v>
      </c>
    </row>
    <row r="147" spans="1:10" ht="15" customHeight="1">
      <c r="A147" s="116"/>
      <c r="B147" s="76" t="s">
        <v>11</v>
      </c>
      <c r="C147" s="76" t="s">
        <v>372</v>
      </c>
      <c r="D147" s="123"/>
      <c r="E147" s="121"/>
      <c r="F147" s="79" t="s">
        <v>10</v>
      </c>
      <c r="G147" s="78"/>
      <c r="H147" s="2" t="s">
        <v>90</v>
      </c>
      <c r="I147" s="2" t="s">
        <v>421</v>
      </c>
      <c r="J147" s="1">
        <f aca="true" t="shared" si="2" ref="J147:J210">J146+1</f>
        <v>136</v>
      </c>
    </row>
    <row r="148" spans="1:10" ht="18" customHeight="1">
      <c r="A148" s="116"/>
      <c r="B148" s="76" t="s">
        <v>8</v>
      </c>
      <c r="C148" s="76" t="s">
        <v>374</v>
      </c>
      <c r="D148" s="119" t="s">
        <v>66</v>
      </c>
      <c r="E148" s="127" t="s">
        <v>291</v>
      </c>
      <c r="F148" s="76" t="s">
        <v>21</v>
      </c>
      <c r="G148" s="78"/>
      <c r="H148" s="2" t="s">
        <v>83</v>
      </c>
      <c r="I148" s="2">
        <v>57</v>
      </c>
      <c r="J148" s="1">
        <f t="shared" si="2"/>
        <v>137</v>
      </c>
    </row>
    <row r="149" spans="1:10" ht="16.5" customHeight="1">
      <c r="A149" s="116"/>
      <c r="B149" s="76" t="s">
        <v>11</v>
      </c>
      <c r="C149" s="76" t="s">
        <v>375</v>
      </c>
      <c r="D149" s="119"/>
      <c r="E149" s="127"/>
      <c r="F149" s="80" t="s">
        <v>23</v>
      </c>
      <c r="G149" s="78"/>
      <c r="H149" s="2" t="s">
        <v>83</v>
      </c>
      <c r="I149" s="2">
        <v>57</v>
      </c>
      <c r="J149" s="1">
        <f t="shared" si="2"/>
        <v>138</v>
      </c>
    </row>
    <row r="150" spans="1:10" ht="15" customHeight="1">
      <c r="A150" s="116"/>
      <c r="B150" s="76" t="s">
        <v>8</v>
      </c>
      <c r="C150" s="76" t="s">
        <v>374</v>
      </c>
      <c r="D150" s="122" t="s">
        <v>16</v>
      </c>
      <c r="E150" s="143" t="s">
        <v>292</v>
      </c>
      <c r="F150" s="76" t="s">
        <v>21</v>
      </c>
      <c r="G150" s="78"/>
      <c r="H150" s="2" t="s">
        <v>83</v>
      </c>
      <c r="I150" s="2">
        <v>57</v>
      </c>
      <c r="J150" s="1">
        <f t="shared" si="2"/>
        <v>139</v>
      </c>
    </row>
    <row r="151" spans="1:10" ht="18" customHeight="1">
      <c r="A151" s="116"/>
      <c r="B151" s="76" t="s">
        <v>11</v>
      </c>
      <c r="C151" s="76" t="s">
        <v>375</v>
      </c>
      <c r="D151" s="123"/>
      <c r="E151" s="144"/>
      <c r="F151" s="80" t="s">
        <v>23</v>
      </c>
      <c r="G151" s="78"/>
      <c r="H151" s="2" t="s">
        <v>83</v>
      </c>
      <c r="I151" s="2">
        <v>57</v>
      </c>
      <c r="J151" s="1">
        <f t="shared" si="2"/>
        <v>140</v>
      </c>
    </row>
    <row r="152" spans="1:10" ht="15" customHeight="1">
      <c r="A152" s="116"/>
      <c r="B152" s="76" t="s">
        <v>8</v>
      </c>
      <c r="C152" s="76" t="s">
        <v>374</v>
      </c>
      <c r="D152" s="119" t="s">
        <v>230</v>
      </c>
      <c r="E152" s="127" t="s">
        <v>419</v>
      </c>
      <c r="F152" s="76" t="s">
        <v>21</v>
      </c>
      <c r="G152" s="78"/>
      <c r="H152" s="2" t="s">
        <v>252</v>
      </c>
      <c r="I152" s="2">
        <v>56</v>
      </c>
      <c r="J152" s="1">
        <f t="shared" si="2"/>
        <v>141</v>
      </c>
    </row>
    <row r="153" spans="1:10" ht="15" customHeight="1">
      <c r="A153" s="116"/>
      <c r="B153" s="76" t="s">
        <v>11</v>
      </c>
      <c r="C153" s="76" t="s">
        <v>375</v>
      </c>
      <c r="D153" s="119"/>
      <c r="E153" s="127"/>
      <c r="F153" s="80" t="s">
        <v>23</v>
      </c>
      <c r="G153" s="78"/>
      <c r="H153" s="2" t="s">
        <v>252</v>
      </c>
      <c r="I153" s="2">
        <v>56</v>
      </c>
      <c r="J153" s="1">
        <f t="shared" si="2"/>
        <v>142</v>
      </c>
    </row>
    <row r="154" spans="1:11" ht="15" customHeight="1">
      <c r="A154" s="116"/>
      <c r="B154" s="76" t="s">
        <v>8</v>
      </c>
      <c r="C154" s="76" t="s">
        <v>374</v>
      </c>
      <c r="D154" s="122" t="s">
        <v>26</v>
      </c>
      <c r="E154" s="120" t="s">
        <v>293</v>
      </c>
      <c r="F154" s="76" t="s">
        <v>21</v>
      </c>
      <c r="G154" s="78"/>
      <c r="H154" s="2" t="s">
        <v>83</v>
      </c>
      <c r="I154" s="2">
        <v>57</v>
      </c>
      <c r="J154" s="1">
        <f t="shared" si="2"/>
        <v>143</v>
      </c>
      <c r="K154" s="1">
        <v>1</v>
      </c>
    </row>
    <row r="155" spans="1:10" ht="15" customHeight="1">
      <c r="A155" s="116"/>
      <c r="B155" s="76" t="s">
        <v>11</v>
      </c>
      <c r="C155" s="76" t="s">
        <v>375</v>
      </c>
      <c r="D155" s="123"/>
      <c r="E155" s="121"/>
      <c r="F155" s="80" t="s">
        <v>23</v>
      </c>
      <c r="G155" s="78"/>
      <c r="H155" s="2" t="s">
        <v>83</v>
      </c>
      <c r="I155" s="2">
        <v>57</v>
      </c>
      <c r="J155" s="1">
        <f t="shared" si="2"/>
        <v>144</v>
      </c>
    </row>
    <row r="156" spans="1:10" ht="15" customHeight="1">
      <c r="A156" s="116"/>
      <c r="B156" s="76" t="s">
        <v>8</v>
      </c>
      <c r="C156" s="76" t="s">
        <v>375</v>
      </c>
      <c r="D156" s="122" t="s">
        <v>28</v>
      </c>
      <c r="E156" s="120" t="s">
        <v>398</v>
      </c>
      <c r="F156" s="80" t="s">
        <v>23</v>
      </c>
      <c r="G156" s="78"/>
      <c r="H156" s="2" t="s">
        <v>252</v>
      </c>
      <c r="I156" s="2">
        <v>56</v>
      </c>
      <c r="J156" s="1">
        <f t="shared" si="2"/>
        <v>145</v>
      </c>
    </row>
    <row r="157" spans="1:10" ht="15" customHeight="1">
      <c r="A157" s="116"/>
      <c r="B157" s="76" t="s">
        <v>11</v>
      </c>
      <c r="C157" s="76" t="s">
        <v>374</v>
      </c>
      <c r="D157" s="123"/>
      <c r="E157" s="121"/>
      <c r="F157" s="76" t="s">
        <v>21</v>
      </c>
      <c r="G157" s="78"/>
      <c r="H157" s="2" t="s">
        <v>252</v>
      </c>
      <c r="I157" s="2">
        <v>56</v>
      </c>
      <c r="J157" s="1">
        <f t="shared" si="2"/>
        <v>146</v>
      </c>
    </row>
    <row r="158" spans="1:10" ht="15" customHeight="1">
      <c r="A158" s="116" t="s">
        <v>296</v>
      </c>
      <c r="B158" s="76" t="s">
        <v>8</v>
      </c>
      <c r="C158" s="76" t="s">
        <v>375</v>
      </c>
      <c r="D158" s="122" t="s">
        <v>34</v>
      </c>
      <c r="E158" s="120" t="s">
        <v>418</v>
      </c>
      <c r="F158" s="80" t="s">
        <v>23</v>
      </c>
      <c r="G158" s="78"/>
      <c r="H158" s="2" t="s">
        <v>252</v>
      </c>
      <c r="I158" s="2">
        <v>57</v>
      </c>
      <c r="J158" s="1">
        <f t="shared" si="2"/>
        <v>147</v>
      </c>
    </row>
    <row r="159" spans="1:10" ht="15" customHeight="1">
      <c r="A159" s="116"/>
      <c r="B159" s="76" t="s">
        <v>11</v>
      </c>
      <c r="C159" s="76" t="s">
        <v>374</v>
      </c>
      <c r="D159" s="123"/>
      <c r="E159" s="121"/>
      <c r="F159" s="76" t="s">
        <v>21</v>
      </c>
      <c r="G159" s="78"/>
      <c r="H159" s="2" t="s">
        <v>252</v>
      </c>
      <c r="I159" s="2">
        <v>57</v>
      </c>
      <c r="J159" s="1">
        <f t="shared" si="2"/>
        <v>148</v>
      </c>
    </row>
    <row r="160" spans="1:10" ht="15" customHeight="1">
      <c r="A160" s="116"/>
      <c r="B160" s="76" t="s">
        <v>8</v>
      </c>
      <c r="C160" s="76" t="s">
        <v>375</v>
      </c>
      <c r="D160" s="122" t="s">
        <v>33</v>
      </c>
      <c r="E160" s="120" t="s">
        <v>294</v>
      </c>
      <c r="F160" s="80" t="s">
        <v>23</v>
      </c>
      <c r="G160" s="78"/>
      <c r="H160" s="2" t="s">
        <v>252</v>
      </c>
      <c r="I160" s="2">
        <v>57</v>
      </c>
      <c r="J160" s="1">
        <f t="shared" si="2"/>
        <v>149</v>
      </c>
    </row>
    <row r="161" spans="1:10" ht="15" customHeight="1">
      <c r="A161" s="116"/>
      <c r="B161" s="76" t="s">
        <v>11</v>
      </c>
      <c r="C161" s="76" t="s">
        <v>374</v>
      </c>
      <c r="D161" s="123"/>
      <c r="E161" s="121"/>
      <c r="F161" s="76" t="s">
        <v>21</v>
      </c>
      <c r="G161" s="78"/>
      <c r="H161" s="2" t="s">
        <v>252</v>
      </c>
      <c r="I161" s="2">
        <v>57</v>
      </c>
      <c r="J161" s="1">
        <f t="shared" si="2"/>
        <v>150</v>
      </c>
    </row>
    <row r="162" spans="1:10" ht="15" customHeight="1">
      <c r="A162" s="116"/>
      <c r="B162" s="76" t="s">
        <v>8</v>
      </c>
      <c r="C162" s="76" t="s">
        <v>371</v>
      </c>
      <c r="D162" s="129" t="s">
        <v>29</v>
      </c>
      <c r="E162" s="127" t="s">
        <v>337</v>
      </c>
      <c r="F162" s="80" t="s">
        <v>23</v>
      </c>
      <c r="G162" s="78"/>
      <c r="H162" s="2" t="s">
        <v>327</v>
      </c>
      <c r="I162" s="2">
        <v>55</v>
      </c>
      <c r="J162" s="1">
        <f t="shared" si="2"/>
        <v>151</v>
      </c>
    </row>
    <row r="163" spans="1:10" ht="15" customHeight="1">
      <c r="A163" s="117"/>
      <c r="B163" s="83" t="s">
        <v>11</v>
      </c>
      <c r="C163" s="81" t="s">
        <v>370</v>
      </c>
      <c r="D163" s="124"/>
      <c r="E163" s="120"/>
      <c r="F163" s="83" t="s">
        <v>21</v>
      </c>
      <c r="G163" s="82"/>
      <c r="H163" s="2" t="s">
        <v>327</v>
      </c>
      <c r="I163" s="2">
        <v>55</v>
      </c>
      <c r="J163" s="1">
        <f t="shared" si="2"/>
        <v>152</v>
      </c>
    </row>
    <row r="164" spans="1:10" ht="15" customHeight="1">
      <c r="A164" s="115" t="s">
        <v>296</v>
      </c>
      <c r="B164" s="84" t="s">
        <v>31</v>
      </c>
      <c r="C164" s="73" t="s">
        <v>372</v>
      </c>
      <c r="D164" s="126" t="s">
        <v>9</v>
      </c>
      <c r="E164" s="131" t="s">
        <v>309</v>
      </c>
      <c r="F164" s="85" t="s">
        <v>10</v>
      </c>
      <c r="G164" s="75"/>
      <c r="H164" s="2" t="s">
        <v>72</v>
      </c>
      <c r="I164" s="2">
        <v>56</v>
      </c>
      <c r="J164" s="1">
        <f t="shared" si="2"/>
        <v>153</v>
      </c>
    </row>
    <row r="165" spans="1:10" ht="15" customHeight="1">
      <c r="A165" s="116"/>
      <c r="B165" s="76" t="s">
        <v>32</v>
      </c>
      <c r="C165" s="76" t="s">
        <v>373</v>
      </c>
      <c r="D165" s="119"/>
      <c r="E165" s="127"/>
      <c r="F165" s="77" t="s">
        <v>13</v>
      </c>
      <c r="G165" s="78"/>
      <c r="H165" s="2" t="s">
        <v>72</v>
      </c>
      <c r="I165" s="2">
        <v>56</v>
      </c>
      <c r="J165" s="1">
        <f t="shared" si="2"/>
        <v>154</v>
      </c>
    </row>
    <row r="166" spans="1:10" ht="15" customHeight="1">
      <c r="A166" s="116"/>
      <c r="B166" s="73" t="s">
        <v>31</v>
      </c>
      <c r="C166" s="76" t="s">
        <v>372</v>
      </c>
      <c r="D166" s="123" t="s">
        <v>14</v>
      </c>
      <c r="E166" s="121" t="s">
        <v>305</v>
      </c>
      <c r="F166" s="74" t="s">
        <v>10</v>
      </c>
      <c r="G166" s="78"/>
      <c r="H166" s="2" t="s">
        <v>72</v>
      </c>
      <c r="I166" s="2">
        <v>57</v>
      </c>
      <c r="J166" s="1">
        <f t="shared" si="2"/>
        <v>155</v>
      </c>
    </row>
    <row r="167" spans="1:10" ht="15" customHeight="1">
      <c r="A167" s="116"/>
      <c r="B167" s="76" t="s">
        <v>32</v>
      </c>
      <c r="C167" s="76" t="s">
        <v>373</v>
      </c>
      <c r="D167" s="119"/>
      <c r="E167" s="127"/>
      <c r="F167" s="77" t="s">
        <v>13</v>
      </c>
      <c r="G167" s="78"/>
      <c r="H167" s="2" t="s">
        <v>72</v>
      </c>
      <c r="I167" s="2">
        <v>57</v>
      </c>
      <c r="J167" s="1">
        <f t="shared" si="2"/>
        <v>156</v>
      </c>
    </row>
    <row r="168" spans="1:10" ht="15" customHeight="1">
      <c r="A168" s="116"/>
      <c r="B168" s="76" t="s">
        <v>31</v>
      </c>
      <c r="C168" s="76" t="s">
        <v>372</v>
      </c>
      <c r="D168" s="119" t="s">
        <v>15</v>
      </c>
      <c r="E168" s="127" t="s">
        <v>306</v>
      </c>
      <c r="F168" s="79" t="s">
        <v>10</v>
      </c>
      <c r="G168" s="78"/>
      <c r="H168" s="2" t="s">
        <v>72</v>
      </c>
      <c r="I168" s="2">
        <v>57</v>
      </c>
      <c r="J168" s="1">
        <f t="shared" si="2"/>
        <v>157</v>
      </c>
    </row>
    <row r="169" spans="1:10" ht="15" customHeight="1">
      <c r="A169" s="116"/>
      <c r="B169" s="76" t="s">
        <v>32</v>
      </c>
      <c r="C169" s="76" t="s">
        <v>373</v>
      </c>
      <c r="D169" s="119"/>
      <c r="E169" s="127"/>
      <c r="F169" s="77" t="s">
        <v>13</v>
      </c>
      <c r="G169" s="78"/>
      <c r="H169" s="2" t="s">
        <v>72</v>
      </c>
      <c r="I169" s="2">
        <v>57</v>
      </c>
      <c r="J169" s="1">
        <f t="shared" si="2"/>
        <v>158</v>
      </c>
    </row>
    <row r="170" spans="1:10" ht="15" customHeight="1">
      <c r="A170" s="116"/>
      <c r="B170" s="76" t="s">
        <v>31</v>
      </c>
      <c r="C170" s="76" t="s">
        <v>373</v>
      </c>
      <c r="D170" s="119" t="s">
        <v>228</v>
      </c>
      <c r="E170" s="127" t="s">
        <v>400</v>
      </c>
      <c r="F170" s="77" t="s">
        <v>13</v>
      </c>
      <c r="G170" s="78"/>
      <c r="H170" s="2" t="s">
        <v>90</v>
      </c>
      <c r="I170" s="2">
        <v>56</v>
      </c>
      <c r="J170" s="1">
        <f t="shared" si="2"/>
        <v>159</v>
      </c>
    </row>
    <row r="171" spans="1:10" ht="15" customHeight="1">
      <c r="A171" s="116"/>
      <c r="B171" s="76" t="s">
        <v>32</v>
      </c>
      <c r="C171" s="76" t="s">
        <v>372</v>
      </c>
      <c r="D171" s="119"/>
      <c r="E171" s="127"/>
      <c r="F171" s="79" t="s">
        <v>10</v>
      </c>
      <c r="G171" s="78"/>
      <c r="H171" s="2" t="s">
        <v>90</v>
      </c>
      <c r="I171" s="2">
        <v>56</v>
      </c>
      <c r="J171" s="1">
        <f t="shared" si="2"/>
        <v>160</v>
      </c>
    </row>
    <row r="172" spans="1:10" ht="15" customHeight="1">
      <c r="A172" s="116"/>
      <c r="B172" s="76" t="s">
        <v>31</v>
      </c>
      <c r="C172" s="76" t="s">
        <v>373</v>
      </c>
      <c r="D172" s="119" t="s">
        <v>18</v>
      </c>
      <c r="E172" s="127" t="s">
        <v>307</v>
      </c>
      <c r="F172" s="77" t="s">
        <v>13</v>
      </c>
      <c r="G172" s="78"/>
      <c r="H172" s="2" t="s">
        <v>90</v>
      </c>
      <c r="I172" s="2">
        <v>56</v>
      </c>
      <c r="J172" s="1">
        <f t="shared" si="2"/>
        <v>161</v>
      </c>
    </row>
    <row r="173" spans="1:10" ht="15" customHeight="1">
      <c r="A173" s="116"/>
      <c r="B173" s="76" t="s">
        <v>32</v>
      </c>
      <c r="C173" s="76" t="s">
        <v>372</v>
      </c>
      <c r="D173" s="119"/>
      <c r="E173" s="127"/>
      <c r="F173" s="79" t="s">
        <v>10</v>
      </c>
      <c r="G173" s="78"/>
      <c r="H173" s="2" t="s">
        <v>90</v>
      </c>
      <c r="I173" s="2">
        <v>56</v>
      </c>
      <c r="J173" s="1">
        <f t="shared" si="2"/>
        <v>162</v>
      </c>
    </row>
    <row r="174" spans="1:11" ht="15" customHeight="1">
      <c r="A174" s="116"/>
      <c r="B174" s="76" t="s">
        <v>31</v>
      </c>
      <c r="C174" s="76" t="s">
        <v>373</v>
      </c>
      <c r="D174" s="119" t="s">
        <v>17</v>
      </c>
      <c r="E174" s="120" t="s">
        <v>308</v>
      </c>
      <c r="F174" s="77" t="s">
        <v>13</v>
      </c>
      <c r="G174" s="78"/>
      <c r="H174" s="2" t="s">
        <v>72</v>
      </c>
      <c r="I174" s="2">
        <v>56</v>
      </c>
      <c r="J174" s="1">
        <f t="shared" si="2"/>
        <v>163</v>
      </c>
      <c r="K174" s="1">
        <v>1</v>
      </c>
    </row>
    <row r="175" spans="1:10" ht="15" customHeight="1">
      <c r="A175" s="116"/>
      <c r="B175" s="76" t="s">
        <v>32</v>
      </c>
      <c r="C175" s="76" t="s">
        <v>372</v>
      </c>
      <c r="D175" s="119"/>
      <c r="E175" s="121"/>
      <c r="F175" s="79" t="s">
        <v>10</v>
      </c>
      <c r="G175" s="78"/>
      <c r="H175" s="2" t="s">
        <v>72</v>
      </c>
      <c r="I175" s="2">
        <v>56</v>
      </c>
      <c r="J175" s="1">
        <f t="shared" si="2"/>
        <v>164</v>
      </c>
    </row>
    <row r="176" spans="1:10" ht="15" customHeight="1">
      <c r="A176" s="116"/>
      <c r="B176" s="76" t="s">
        <v>31</v>
      </c>
      <c r="C176" s="76" t="s">
        <v>370</v>
      </c>
      <c r="D176" s="122" t="s">
        <v>230</v>
      </c>
      <c r="E176" s="120" t="s">
        <v>302</v>
      </c>
      <c r="F176" s="76" t="s">
        <v>21</v>
      </c>
      <c r="G176" s="78"/>
      <c r="H176" s="36" t="s">
        <v>90</v>
      </c>
      <c r="I176" s="22">
        <v>55</v>
      </c>
      <c r="J176" s="1">
        <f t="shared" si="2"/>
        <v>165</v>
      </c>
    </row>
    <row r="177" spans="1:10" ht="15" customHeight="1">
      <c r="A177" s="116"/>
      <c r="B177" s="76" t="s">
        <v>32</v>
      </c>
      <c r="C177" s="76" t="s">
        <v>375</v>
      </c>
      <c r="D177" s="123"/>
      <c r="E177" s="121"/>
      <c r="F177" s="80" t="s">
        <v>23</v>
      </c>
      <c r="G177" s="78"/>
      <c r="H177" s="2" t="s">
        <v>90</v>
      </c>
      <c r="I177" s="2" t="s">
        <v>401</v>
      </c>
      <c r="J177" s="1">
        <f t="shared" si="2"/>
        <v>166</v>
      </c>
    </row>
    <row r="178" spans="1:10" ht="15" customHeight="1">
      <c r="A178" s="116"/>
      <c r="B178" s="76" t="s">
        <v>31</v>
      </c>
      <c r="C178" s="76" t="s">
        <v>370</v>
      </c>
      <c r="D178" s="122" t="s">
        <v>66</v>
      </c>
      <c r="E178" s="127" t="s">
        <v>300</v>
      </c>
      <c r="F178" s="76" t="s">
        <v>21</v>
      </c>
      <c r="G178" s="78"/>
      <c r="H178" s="2" t="s">
        <v>90</v>
      </c>
      <c r="I178" s="2">
        <v>55</v>
      </c>
      <c r="J178" s="1">
        <f t="shared" si="2"/>
        <v>167</v>
      </c>
    </row>
    <row r="179" spans="1:10" ht="15" customHeight="1">
      <c r="A179" s="116"/>
      <c r="B179" s="76" t="s">
        <v>32</v>
      </c>
      <c r="C179" s="76" t="s">
        <v>371</v>
      </c>
      <c r="D179" s="123"/>
      <c r="E179" s="127"/>
      <c r="F179" s="80" t="s">
        <v>23</v>
      </c>
      <c r="G179" s="78"/>
      <c r="H179" s="2" t="s">
        <v>90</v>
      </c>
      <c r="I179" s="2">
        <v>55</v>
      </c>
      <c r="J179" s="1">
        <f t="shared" si="2"/>
        <v>168</v>
      </c>
    </row>
    <row r="180" spans="1:10" ht="15" customHeight="1">
      <c r="A180" s="116"/>
      <c r="B180" s="76" t="s">
        <v>31</v>
      </c>
      <c r="C180" s="76" t="s">
        <v>370</v>
      </c>
      <c r="D180" s="122" t="s">
        <v>16</v>
      </c>
      <c r="E180" s="127" t="s">
        <v>301</v>
      </c>
      <c r="F180" s="76" t="s">
        <v>21</v>
      </c>
      <c r="G180" s="78"/>
      <c r="H180" s="2" t="s">
        <v>90</v>
      </c>
      <c r="I180" s="2">
        <v>55</v>
      </c>
      <c r="J180" s="1">
        <f t="shared" si="2"/>
        <v>169</v>
      </c>
    </row>
    <row r="181" spans="1:10" ht="15" customHeight="1">
      <c r="A181" s="116"/>
      <c r="B181" s="76" t="s">
        <v>32</v>
      </c>
      <c r="C181" s="76" t="s">
        <v>371</v>
      </c>
      <c r="D181" s="123"/>
      <c r="E181" s="127"/>
      <c r="F181" s="80" t="s">
        <v>23</v>
      </c>
      <c r="G181" s="78"/>
      <c r="H181" s="2" t="s">
        <v>90</v>
      </c>
      <c r="I181" s="2">
        <v>55</v>
      </c>
      <c r="J181" s="1">
        <f t="shared" si="2"/>
        <v>170</v>
      </c>
    </row>
    <row r="182" spans="1:10" ht="15" customHeight="1">
      <c r="A182" s="116"/>
      <c r="B182" s="76" t="s">
        <v>31</v>
      </c>
      <c r="C182" s="76" t="s">
        <v>370</v>
      </c>
      <c r="D182" s="119" t="s">
        <v>33</v>
      </c>
      <c r="E182" s="127" t="s">
        <v>304</v>
      </c>
      <c r="F182" s="76" t="s">
        <v>21</v>
      </c>
      <c r="G182" s="78"/>
      <c r="H182" s="2" t="s">
        <v>100</v>
      </c>
      <c r="I182" s="2">
        <v>55</v>
      </c>
      <c r="J182" s="1">
        <f t="shared" si="2"/>
        <v>171</v>
      </c>
    </row>
    <row r="183" spans="1:10" ht="15" customHeight="1">
      <c r="A183" s="116"/>
      <c r="B183" s="76" t="s">
        <v>32</v>
      </c>
      <c r="C183" s="76" t="s">
        <v>371</v>
      </c>
      <c r="D183" s="119"/>
      <c r="E183" s="127"/>
      <c r="F183" s="80" t="s">
        <v>23</v>
      </c>
      <c r="G183" s="78"/>
      <c r="H183" s="2" t="s">
        <v>100</v>
      </c>
      <c r="I183" s="2">
        <v>55</v>
      </c>
      <c r="J183" s="1">
        <f t="shared" si="2"/>
        <v>172</v>
      </c>
    </row>
    <row r="184" spans="1:10" ht="15" customHeight="1">
      <c r="A184" s="116"/>
      <c r="B184" s="76" t="s">
        <v>31</v>
      </c>
      <c r="C184" s="76" t="s">
        <v>370</v>
      </c>
      <c r="D184" s="119" t="s">
        <v>27</v>
      </c>
      <c r="E184" s="127" t="s">
        <v>303</v>
      </c>
      <c r="F184" s="76" t="s">
        <v>21</v>
      </c>
      <c r="G184" s="78"/>
      <c r="H184" s="2" t="s">
        <v>100</v>
      </c>
      <c r="I184" s="2">
        <v>55</v>
      </c>
      <c r="J184" s="1">
        <f t="shared" si="2"/>
        <v>173</v>
      </c>
    </row>
    <row r="185" spans="1:10" ht="15" customHeight="1">
      <c r="A185" s="116"/>
      <c r="B185" s="76" t="s">
        <v>32</v>
      </c>
      <c r="C185" s="76" t="s">
        <v>371</v>
      </c>
      <c r="D185" s="119"/>
      <c r="E185" s="127"/>
      <c r="F185" s="80" t="s">
        <v>23</v>
      </c>
      <c r="G185" s="78"/>
      <c r="H185" s="2" t="s">
        <v>100</v>
      </c>
      <c r="I185" s="2">
        <v>55</v>
      </c>
      <c r="J185" s="1">
        <f t="shared" si="2"/>
        <v>174</v>
      </c>
    </row>
    <row r="186" spans="1:10" ht="13.5" customHeight="1">
      <c r="A186" s="116"/>
      <c r="B186" s="76" t="s">
        <v>31</v>
      </c>
      <c r="C186" s="76" t="s">
        <v>375</v>
      </c>
      <c r="D186" s="119" t="s">
        <v>28</v>
      </c>
      <c r="E186" s="127" t="s">
        <v>316</v>
      </c>
      <c r="F186" s="80" t="s">
        <v>23</v>
      </c>
      <c r="G186" s="78"/>
      <c r="H186" s="2" t="s">
        <v>90</v>
      </c>
      <c r="I186" s="2">
        <v>57</v>
      </c>
      <c r="J186" s="1">
        <f t="shared" si="2"/>
        <v>175</v>
      </c>
    </row>
    <row r="187" spans="1:10" ht="15" customHeight="1">
      <c r="A187" s="116"/>
      <c r="B187" s="76" t="s">
        <v>32</v>
      </c>
      <c r="C187" s="76" t="s">
        <v>374</v>
      </c>
      <c r="D187" s="119"/>
      <c r="E187" s="127"/>
      <c r="F187" s="76" t="s">
        <v>21</v>
      </c>
      <c r="G187" s="78"/>
      <c r="H187" s="2" t="s">
        <v>90</v>
      </c>
      <c r="I187" s="2">
        <v>57</v>
      </c>
      <c r="J187" s="1">
        <f t="shared" si="2"/>
        <v>176</v>
      </c>
    </row>
    <row r="188" spans="1:10" ht="13.5" customHeight="1">
      <c r="A188" s="116"/>
      <c r="B188" s="76" t="s">
        <v>31</v>
      </c>
      <c r="C188" s="76" t="s">
        <v>375</v>
      </c>
      <c r="D188" s="119" t="s">
        <v>29</v>
      </c>
      <c r="E188" s="127" t="s">
        <v>317</v>
      </c>
      <c r="F188" s="80" t="s">
        <v>23</v>
      </c>
      <c r="G188" s="78"/>
      <c r="H188" s="2" t="s">
        <v>90</v>
      </c>
      <c r="I188" s="2">
        <v>57</v>
      </c>
      <c r="J188" s="1">
        <f t="shared" si="2"/>
        <v>177</v>
      </c>
    </row>
    <row r="189" spans="1:10" ht="15" customHeight="1">
      <c r="A189" s="116"/>
      <c r="B189" s="76" t="s">
        <v>32</v>
      </c>
      <c r="C189" s="76" t="s">
        <v>374</v>
      </c>
      <c r="D189" s="119"/>
      <c r="E189" s="127"/>
      <c r="F189" s="76" t="s">
        <v>21</v>
      </c>
      <c r="G189" s="78"/>
      <c r="H189" s="2" t="s">
        <v>90</v>
      </c>
      <c r="I189" s="2">
        <v>57</v>
      </c>
      <c r="J189" s="1">
        <f t="shared" si="2"/>
        <v>178</v>
      </c>
    </row>
    <row r="190" spans="1:10" ht="15" customHeight="1">
      <c r="A190" s="116"/>
      <c r="B190" s="76" t="s">
        <v>31</v>
      </c>
      <c r="C190" s="76" t="s">
        <v>375</v>
      </c>
      <c r="D190" s="119" t="s">
        <v>30</v>
      </c>
      <c r="E190" s="120" t="s">
        <v>318</v>
      </c>
      <c r="F190" s="80" t="s">
        <v>23</v>
      </c>
      <c r="G190" s="78"/>
      <c r="H190" s="2" t="s">
        <v>90</v>
      </c>
      <c r="I190" s="2">
        <v>57</v>
      </c>
      <c r="J190" s="1">
        <f t="shared" si="2"/>
        <v>179</v>
      </c>
    </row>
    <row r="191" spans="1:10" ht="15" customHeight="1">
      <c r="A191" s="116"/>
      <c r="B191" s="76" t="s">
        <v>32</v>
      </c>
      <c r="C191" s="76" t="s">
        <v>374</v>
      </c>
      <c r="D191" s="119"/>
      <c r="E191" s="121"/>
      <c r="F191" s="76" t="s">
        <v>21</v>
      </c>
      <c r="G191" s="78"/>
      <c r="H191" s="2" t="s">
        <v>90</v>
      </c>
      <c r="I191" s="2">
        <v>57</v>
      </c>
      <c r="J191" s="1">
        <f t="shared" si="2"/>
        <v>180</v>
      </c>
    </row>
    <row r="192" spans="1:11" ht="15" customHeight="1">
      <c r="A192" s="116"/>
      <c r="B192" s="76" t="s">
        <v>31</v>
      </c>
      <c r="C192" s="76" t="s">
        <v>375</v>
      </c>
      <c r="D192" s="119" t="s">
        <v>34</v>
      </c>
      <c r="E192" s="120" t="s">
        <v>319</v>
      </c>
      <c r="F192" s="80" t="s">
        <v>23</v>
      </c>
      <c r="G192" s="78"/>
      <c r="H192" s="2" t="s">
        <v>100</v>
      </c>
      <c r="I192" s="2">
        <v>56</v>
      </c>
      <c r="J192" s="1">
        <f t="shared" si="2"/>
        <v>181</v>
      </c>
      <c r="K192" s="1">
        <v>1</v>
      </c>
    </row>
    <row r="193" spans="1:10" ht="15" customHeight="1">
      <c r="A193" s="116"/>
      <c r="B193" s="76" t="s">
        <v>32</v>
      </c>
      <c r="C193" s="76" t="s">
        <v>374</v>
      </c>
      <c r="D193" s="119"/>
      <c r="E193" s="121"/>
      <c r="F193" s="76" t="s">
        <v>21</v>
      </c>
      <c r="G193" s="78"/>
      <c r="H193" s="2" t="s">
        <v>100</v>
      </c>
      <c r="I193" s="2">
        <v>56</v>
      </c>
      <c r="J193" s="1">
        <f t="shared" si="2"/>
        <v>182</v>
      </c>
    </row>
    <row r="194" spans="1:10" ht="15" customHeight="1">
      <c r="A194" s="116"/>
      <c r="B194" s="76" t="s">
        <v>31</v>
      </c>
      <c r="C194" s="76" t="s">
        <v>375</v>
      </c>
      <c r="D194" s="119" t="s">
        <v>26</v>
      </c>
      <c r="E194" s="127" t="s">
        <v>320</v>
      </c>
      <c r="F194" s="80" t="s">
        <v>23</v>
      </c>
      <c r="G194" s="78"/>
      <c r="H194" s="2" t="s">
        <v>100</v>
      </c>
      <c r="I194" s="2">
        <v>56</v>
      </c>
      <c r="J194" s="1">
        <f t="shared" si="2"/>
        <v>183</v>
      </c>
    </row>
    <row r="195" spans="1:10" ht="15" customHeight="1">
      <c r="A195" s="116"/>
      <c r="B195" s="76" t="s">
        <v>32</v>
      </c>
      <c r="C195" s="81" t="s">
        <v>374</v>
      </c>
      <c r="D195" s="119"/>
      <c r="E195" s="120"/>
      <c r="F195" s="76" t="s">
        <v>21</v>
      </c>
      <c r="G195" s="78"/>
      <c r="H195" s="2" t="s">
        <v>100</v>
      </c>
      <c r="I195" s="2">
        <v>56</v>
      </c>
      <c r="J195" s="1">
        <f t="shared" si="2"/>
        <v>184</v>
      </c>
    </row>
    <row r="196" spans="1:10" ht="10.5" customHeight="1">
      <c r="A196" s="115" t="s">
        <v>297</v>
      </c>
      <c r="B196" s="84" t="s">
        <v>8</v>
      </c>
      <c r="C196" s="73" t="s">
        <v>372</v>
      </c>
      <c r="D196" s="126" t="s">
        <v>9</v>
      </c>
      <c r="E196" s="131" t="s">
        <v>321</v>
      </c>
      <c r="F196" s="85" t="s">
        <v>10</v>
      </c>
      <c r="G196" s="86"/>
      <c r="H196" s="2" t="s">
        <v>83</v>
      </c>
      <c r="I196" s="2">
        <v>57</v>
      </c>
      <c r="J196" s="1">
        <f t="shared" si="2"/>
        <v>185</v>
      </c>
    </row>
    <row r="197" spans="1:10" ht="15" customHeight="1">
      <c r="A197" s="116"/>
      <c r="B197" s="76" t="s">
        <v>11</v>
      </c>
      <c r="C197" s="76" t="s">
        <v>373</v>
      </c>
      <c r="D197" s="119"/>
      <c r="E197" s="127"/>
      <c r="F197" s="77" t="s">
        <v>13</v>
      </c>
      <c r="G197" s="78"/>
      <c r="H197" s="2" t="s">
        <v>83</v>
      </c>
      <c r="I197" s="2">
        <v>57</v>
      </c>
      <c r="J197" s="1">
        <f t="shared" si="2"/>
        <v>186</v>
      </c>
    </row>
    <row r="198" spans="1:10" ht="15" customHeight="1">
      <c r="A198" s="116"/>
      <c r="B198" s="76" t="s">
        <v>8</v>
      </c>
      <c r="C198" s="76" t="s">
        <v>372</v>
      </c>
      <c r="D198" s="129" t="s">
        <v>14</v>
      </c>
      <c r="E198" s="127" t="s">
        <v>322</v>
      </c>
      <c r="F198" s="79" t="s">
        <v>10</v>
      </c>
      <c r="G198" s="78"/>
      <c r="H198" s="2" t="s">
        <v>252</v>
      </c>
      <c r="I198" s="2">
        <v>56</v>
      </c>
      <c r="J198" s="1">
        <f t="shared" si="2"/>
        <v>187</v>
      </c>
    </row>
    <row r="199" spans="1:10" ht="15" customHeight="1">
      <c r="A199" s="116"/>
      <c r="B199" s="76" t="s">
        <v>11</v>
      </c>
      <c r="C199" s="76" t="s">
        <v>373</v>
      </c>
      <c r="D199" s="129"/>
      <c r="E199" s="127"/>
      <c r="F199" s="77" t="s">
        <v>13</v>
      </c>
      <c r="G199" s="78"/>
      <c r="H199" s="2" t="s">
        <v>252</v>
      </c>
      <c r="I199" s="2">
        <v>56</v>
      </c>
      <c r="J199" s="1">
        <f t="shared" si="2"/>
        <v>188</v>
      </c>
    </row>
    <row r="200" spans="1:10" ht="15" customHeight="1">
      <c r="A200" s="116"/>
      <c r="B200" s="76" t="s">
        <v>8</v>
      </c>
      <c r="C200" s="76" t="s">
        <v>372</v>
      </c>
      <c r="D200" s="119" t="s">
        <v>15</v>
      </c>
      <c r="E200" s="127" t="s">
        <v>323</v>
      </c>
      <c r="F200" s="79" t="s">
        <v>10</v>
      </c>
      <c r="G200" s="78"/>
      <c r="H200" s="2" t="s">
        <v>252</v>
      </c>
      <c r="I200" s="2">
        <v>57</v>
      </c>
      <c r="J200" s="1">
        <f t="shared" si="2"/>
        <v>189</v>
      </c>
    </row>
    <row r="201" spans="1:10" ht="15" customHeight="1">
      <c r="A201" s="116"/>
      <c r="B201" s="76" t="s">
        <v>11</v>
      </c>
      <c r="C201" s="76" t="s">
        <v>373</v>
      </c>
      <c r="D201" s="119"/>
      <c r="E201" s="127"/>
      <c r="F201" s="77" t="s">
        <v>13</v>
      </c>
      <c r="G201" s="78"/>
      <c r="H201" s="2" t="s">
        <v>252</v>
      </c>
      <c r="I201" s="2">
        <v>57</v>
      </c>
      <c r="J201" s="1">
        <f t="shared" si="2"/>
        <v>190</v>
      </c>
    </row>
    <row r="202" spans="1:10" ht="15" customHeight="1">
      <c r="A202" s="116"/>
      <c r="B202" s="76" t="s">
        <v>8</v>
      </c>
      <c r="C202" s="76" t="s">
        <v>373</v>
      </c>
      <c r="D202" s="119" t="s">
        <v>229</v>
      </c>
      <c r="E202" s="127" t="s">
        <v>324</v>
      </c>
      <c r="F202" s="77" t="s">
        <v>13</v>
      </c>
      <c r="G202" s="78"/>
      <c r="H202" s="2" t="s">
        <v>252</v>
      </c>
      <c r="I202" s="2">
        <v>56</v>
      </c>
      <c r="J202" s="1">
        <f t="shared" si="2"/>
        <v>191</v>
      </c>
    </row>
    <row r="203" spans="1:10" ht="15" customHeight="1">
      <c r="A203" s="116"/>
      <c r="B203" s="76" t="s">
        <v>11</v>
      </c>
      <c r="C203" s="76" t="s">
        <v>372</v>
      </c>
      <c r="D203" s="119"/>
      <c r="E203" s="127"/>
      <c r="F203" s="79" t="s">
        <v>10</v>
      </c>
      <c r="G203" s="78"/>
      <c r="H203" s="2" t="s">
        <v>252</v>
      </c>
      <c r="I203" s="2">
        <v>57</v>
      </c>
      <c r="J203" s="1">
        <f t="shared" si="2"/>
        <v>192</v>
      </c>
    </row>
    <row r="204" spans="1:10" ht="13.5" customHeight="1">
      <c r="A204" s="116"/>
      <c r="B204" s="76" t="s">
        <v>8</v>
      </c>
      <c r="C204" s="76" t="s">
        <v>373</v>
      </c>
      <c r="D204" s="119" t="s">
        <v>17</v>
      </c>
      <c r="E204" s="127" t="s">
        <v>325</v>
      </c>
      <c r="F204" s="77" t="s">
        <v>13</v>
      </c>
      <c r="G204" s="78"/>
      <c r="H204" s="2" t="s">
        <v>327</v>
      </c>
      <c r="I204" s="2">
        <v>56</v>
      </c>
      <c r="J204" s="1">
        <f t="shared" si="2"/>
        <v>193</v>
      </c>
    </row>
    <row r="205" spans="1:10" ht="15" customHeight="1">
      <c r="A205" s="116"/>
      <c r="B205" s="76" t="s">
        <v>11</v>
      </c>
      <c r="C205" s="76" t="s">
        <v>372</v>
      </c>
      <c r="D205" s="119"/>
      <c r="E205" s="127"/>
      <c r="F205" s="79" t="s">
        <v>10</v>
      </c>
      <c r="G205" s="78"/>
      <c r="H205" s="2" t="s">
        <v>327</v>
      </c>
      <c r="I205" s="2">
        <v>56</v>
      </c>
      <c r="J205" s="1">
        <f t="shared" si="2"/>
        <v>194</v>
      </c>
    </row>
    <row r="206" spans="1:10" ht="12" customHeight="1">
      <c r="A206" s="116"/>
      <c r="B206" s="76" t="s">
        <v>8</v>
      </c>
      <c r="C206" s="76" t="s">
        <v>373</v>
      </c>
      <c r="D206" s="119" t="s">
        <v>228</v>
      </c>
      <c r="E206" s="127" t="s">
        <v>326</v>
      </c>
      <c r="F206" s="77" t="s">
        <v>13</v>
      </c>
      <c r="G206" s="78"/>
      <c r="H206" s="2" t="s">
        <v>327</v>
      </c>
      <c r="I206" s="2">
        <v>56</v>
      </c>
      <c r="J206" s="1">
        <f t="shared" si="2"/>
        <v>195</v>
      </c>
    </row>
    <row r="207" spans="1:10" ht="15" customHeight="1">
      <c r="A207" s="116"/>
      <c r="B207" s="76" t="s">
        <v>11</v>
      </c>
      <c r="C207" s="76" t="s">
        <v>372</v>
      </c>
      <c r="D207" s="119"/>
      <c r="E207" s="127"/>
      <c r="F207" s="79" t="s">
        <v>10</v>
      </c>
      <c r="G207" s="78"/>
      <c r="H207" s="2" t="s">
        <v>327</v>
      </c>
      <c r="I207" s="2">
        <v>56</v>
      </c>
      <c r="J207" s="1">
        <f t="shared" si="2"/>
        <v>196</v>
      </c>
    </row>
    <row r="208" spans="1:10" ht="14.25" customHeight="1">
      <c r="A208" s="116"/>
      <c r="B208" s="76" t="s">
        <v>8</v>
      </c>
      <c r="C208" s="76" t="s">
        <v>370</v>
      </c>
      <c r="D208" s="122" t="s">
        <v>66</v>
      </c>
      <c r="E208" s="120" t="s">
        <v>328</v>
      </c>
      <c r="F208" s="76" t="s">
        <v>21</v>
      </c>
      <c r="G208" s="78"/>
      <c r="H208" s="2" t="s">
        <v>327</v>
      </c>
      <c r="I208" s="2">
        <v>55</v>
      </c>
      <c r="J208" s="1">
        <f t="shared" si="2"/>
        <v>197</v>
      </c>
    </row>
    <row r="209" spans="1:10" ht="15" customHeight="1">
      <c r="A209" s="116"/>
      <c r="B209" s="76" t="s">
        <v>11</v>
      </c>
      <c r="C209" s="76" t="s">
        <v>371</v>
      </c>
      <c r="D209" s="123"/>
      <c r="E209" s="121"/>
      <c r="F209" s="80" t="s">
        <v>23</v>
      </c>
      <c r="G209" s="78"/>
      <c r="H209" s="2" t="s">
        <v>327</v>
      </c>
      <c r="I209" s="2">
        <v>55</v>
      </c>
      <c r="J209" s="1">
        <f t="shared" si="2"/>
        <v>198</v>
      </c>
    </row>
    <row r="210" spans="1:10" ht="15" customHeight="1">
      <c r="A210" s="116" t="s">
        <v>297</v>
      </c>
      <c r="B210" s="76" t="s">
        <v>8</v>
      </c>
      <c r="C210" s="76" t="s">
        <v>370</v>
      </c>
      <c r="D210" s="119" t="s">
        <v>230</v>
      </c>
      <c r="E210" s="127" t="s">
        <v>329</v>
      </c>
      <c r="F210" s="76" t="s">
        <v>21</v>
      </c>
      <c r="G210" s="78"/>
      <c r="H210" s="2" t="s">
        <v>327</v>
      </c>
      <c r="I210" s="2">
        <v>55</v>
      </c>
      <c r="J210" s="1">
        <f t="shared" si="2"/>
        <v>199</v>
      </c>
    </row>
    <row r="211" spans="1:10" ht="15" customHeight="1">
      <c r="A211" s="116"/>
      <c r="B211" s="76" t="s">
        <v>11</v>
      </c>
      <c r="C211" s="76" t="s">
        <v>371</v>
      </c>
      <c r="D211" s="119"/>
      <c r="E211" s="127"/>
      <c r="F211" s="80" t="s">
        <v>23</v>
      </c>
      <c r="G211" s="78"/>
      <c r="H211" s="2" t="s">
        <v>327</v>
      </c>
      <c r="I211" s="2">
        <v>55</v>
      </c>
      <c r="J211" s="1">
        <f aca="true" t="shared" si="3" ref="J211:J274">J210+1</f>
        <v>200</v>
      </c>
    </row>
    <row r="212" spans="1:10" ht="15" customHeight="1">
      <c r="A212" s="116"/>
      <c r="B212" s="76" t="s">
        <v>8</v>
      </c>
      <c r="C212" s="76" t="s">
        <v>370</v>
      </c>
      <c r="D212" s="122" t="s">
        <v>26</v>
      </c>
      <c r="E212" s="127" t="s">
        <v>330</v>
      </c>
      <c r="F212" s="76" t="s">
        <v>21</v>
      </c>
      <c r="G212" s="78"/>
      <c r="H212" s="2" t="s">
        <v>327</v>
      </c>
      <c r="I212" s="2">
        <v>55</v>
      </c>
      <c r="J212" s="1">
        <f t="shared" si="3"/>
        <v>201</v>
      </c>
    </row>
    <row r="213" spans="1:10" ht="15" customHeight="1">
      <c r="A213" s="116"/>
      <c r="B213" s="76" t="s">
        <v>11</v>
      </c>
      <c r="C213" s="76" t="s">
        <v>371</v>
      </c>
      <c r="D213" s="123"/>
      <c r="E213" s="127"/>
      <c r="F213" s="80" t="s">
        <v>23</v>
      </c>
      <c r="G213" s="78"/>
      <c r="H213" s="2" t="s">
        <v>327</v>
      </c>
      <c r="I213" s="2">
        <v>55</v>
      </c>
      <c r="J213" s="1">
        <f t="shared" si="3"/>
        <v>202</v>
      </c>
    </row>
    <row r="214" spans="1:10" ht="15" customHeight="1">
      <c r="A214" s="116"/>
      <c r="B214" s="76" t="s">
        <v>8</v>
      </c>
      <c r="C214" s="76" t="s">
        <v>374</v>
      </c>
      <c r="D214" s="124" t="s">
        <v>27</v>
      </c>
      <c r="E214" s="127" t="s">
        <v>331</v>
      </c>
      <c r="F214" s="76" t="s">
        <v>21</v>
      </c>
      <c r="G214" s="78"/>
      <c r="H214" s="2" t="s">
        <v>83</v>
      </c>
      <c r="I214" s="2">
        <v>56</v>
      </c>
      <c r="J214" s="1">
        <f t="shared" si="3"/>
        <v>203</v>
      </c>
    </row>
    <row r="215" spans="1:10" ht="15" customHeight="1">
      <c r="A215" s="116"/>
      <c r="B215" s="76" t="s">
        <v>11</v>
      </c>
      <c r="C215" s="76" t="s">
        <v>375</v>
      </c>
      <c r="D215" s="125"/>
      <c r="E215" s="127"/>
      <c r="F215" s="80" t="s">
        <v>23</v>
      </c>
      <c r="G215" s="78"/>
      <c r="H215" s="2" t="s">
        <v>83</v>
      </c>
      <c r="I215" s="2">
        <v>56</v>
      </c>
      <c r="J215" s="1">
        <f t="shared" si="3"/>
        <v>204</v>
      </c>
    </row>
    <row r="216" spans="1:10" ht="15" customHeight="1">
      <c r="A216" s="116"/>
      <c r="B216" s="76" t="s">
        <v>8</v>
      </c>
      <c r="C216" s="76" t="s">
        <v>375</v>
      </c>
      <c r="D216" s="119" t="s">
        <v>28</v>
      </c>
      <c r="E216" s="127" t="s">
        <v>332</v>
      </c>
      <c r="F216" s="80" t="s">
        <v>23</v>
      </c>
      <c r="G216" s="78"/>
      <c r="H216" s="2" t="s">
        <v>83</v>
      </c>
      <c r="I216" s="2">
        <v>56</v>
      </c>
      <c r="J216" s="1">
        <f t="shared" si="3"/>
        <v>205</v>
      </c>
    </row>
    <row r="217" spans="1:10" ht="15" customHeight="1">
      <c r="A217" s="116"/>
      <c r="B217" s="76" t="s">
        <v>11</v>
      </c>
      <c r="C217" s="76" t="s">
        <v>374</v>
      </c>
      <c r="D217" s="119"/>
      <c r="E217" s="127"/>
      <c r="F217" s="76" t="s">
        <v>21</v>
      </c>
      <c r="G217" s="78"/>
      <c r="H217" s="2" t="s">
        <v>83</v>
      </c>
      <c r="I217" s="2">
        <v>56</v>
      </c>
      <c r="J217" s="1">
        <f t="shared" si="3"/>
        <v>206</v>
      </c>
    </row>
    <row r="218" spans="1:10" ht="15" customHeight="1">
      <c r="A218" s="116"/>
      <c r="B218" s="76" t="s">
        <v>8</v>
      </c>
      <c r="C218" s="76" t="s">
        <v>375</v>
      </c>
      <c r="D218" s="119" t="s">
        <v>29</v>
      </c>
      <c r="E218" s="127" t="s">
        <v>414</v>
      </c>
      <c r="F218" s="80" t="s">
        <v>23</v>
      </c>
      <c r="G218" s="78"/>
      <c r="H218" s="2" t="s">
        <v>335</v>
      </c>
      <c r="I218" s="2">
        <v>56</v>
      </c>
      <c r="J218" s="1">
        <f t="shared" si="3"/>
        <v>207</v>
      </c>
    </row>
    <row r="219" spans="1:10" ht="15" customHeight="1">
      <c r="A219" s="116"/>
      <c r="B219" s="76" t="s">
        <v>11</v>
      </c>
      <c r="C219" s="76" t="s">
        <v>370</v>
      </c>
      <c r="D219" s="119"/>
      <c r="E219" s="127"/>
      <c r="F219" s="76" t="s">
        <v>21</v>
      </c>
      <c r="G219" s="78"/>
      <c r="H219" s="2" t="s">
        <v>335</v>
      </c>
      <c r="I219" s="2">
        <v>55</v>
      </c>
      <c r="J219" s="1">
        <f t="shared" si="3"/>
        <v>208</v>
      </c>
    </row>
    <row r="220" spans="1:10" ht="15" customHeight="1">
      <c r="A220" s="116"/>
      <c r="B220" s="76" t="s">
        <v>8</v>
      </c>
      <c r="C220" s="76" t="s">
        <v>371</v>
      </c>
      <c r="D220" s="124" t="s">
        <v>30</v>
      </c>
      <c r="E220" s="120" t="s">
        <v>334</v>
      </c>
      <c r="F220" s="80" t="s">
        <v>23</v>
      </c>
      <c r="G220" s="78"/>
      <c r="H220" s="2" t="s">
        <v>101</v>
      </c>
      <c r="I220" s="2">
        <v>55</v>
      </c>
      <c r="J220" s="1">
        <f t="shared" si="3"/>
        <v>209</v>
      </c>
    </row>
    <row r="221" spans="1:10" ht="15" customHeight="1">
      <c r="A221" s="116"/>
      <c r="B221" s="76" t="s">
        <v>11</v>
      </c>
      <c r="C221" s="76" t="s">
        <v>370</v>
      </c>
      <c r="D221" s="125"/>
      <c r="E221" s="121"/>
      <c r="F221" s="76" t="s">
        <v>21</v>
      </c>
      <c r="G221" s="78"/>
      <c r="H221" s="2" t="s">
        <v>101</v>
      </c>
      <c r="I221" s="2">
        <v>55</v>
      </c>
      <c r="J221" s="1">
        <f t="shared" si="3"/>
        <v>210</v>
      </c>
    </row>
    <row r="222" spans="1:10" ht="15" customHeight="1">
      <c r="A222" s="116"/>
      <c r="B222" s="76" t="s">
        <v>8</v>
      </c>
      <c r="C222" s="76" t="s">
        <v>371</v>
      </c>
      <c r="D222" s="119" t="s">
        <v>33</v>
      </c>
      <c r="E222" s="127" t="s">
        <v>333</v>
      </c>
      <c r="F222" s="80" t="s">
        <v>23</v>
      </c>
      <c r="G222" s="78"/>
      <c r="H222" s="2" t="s">
        <v>101</v>
      </c>
      <c r="I222" s="2">
        <v>55</v>
      </c>
      <c r="J222" s="1">
        <f t="shared" si="3"/>
        <v>211</v>
      </c>
    </row>
    <row r="223" spans="1:10" ht="15" customHeight="1">
      <c r="A223" s="117"/>
      <c r="B223" s="83" t="s">
        <v>11</v>
      </c>
      <c r="C223" s="81" t="s">
        <v>370</v>
      </c>
      <c r="D223" s="122"/>
      <c r="E223" s="120"/>
      <c r="F223" s="83" t="s">
        <v>21</v>
      </c>
      <c r="G223" s="87"/>
      <c r="H223" s="2" t="s">
        <v>101</v>
      </c>
      <c r="I223" s="2">
        <v>55</v>
      </c>
      <c r="J223" s="1">
        <f t="shared" si="3"/>
        <v>212</v>
      </c>
    </row>
    <row r="224" spans="1:10" ht="15" customHeight="1">
      <c r="A224" s="115" t="s">
        <v>297</v>
      </c>
      <c r="B224" s="84" t="s">
        <v>31</v>
      </c>
      <c r="C224" s="73" t="s">
        <v>372</v>
      </c>
      <c r="D224" s="126" t="s">
        <v>9</v>
      </c>
      <c r="E224" s="131" t="s">
        <v>336</v>
      </c>
      <c r="F224" s="85" t="s">
        <v>10</v>
      </c>
      <c r="G224" s="86"/>
      <c r="H224" s="2" t="s">
        <v>90</v>
      </c>
      <c r="I224" s="2">
        <v>57</v>
      </c>
      <c r="J224" s="1">
        <f t="shared" si="3"/>
        <v>213</v>
      </c>
    </row>
    <row r="225" spans="1:10" ht="15" customHeight="1">
      <c r="A225" s="116"/>
      <c r="B225" s="76" t="s">
        <v>32</v>
      </c>
      <c r="C225" s="76" t="s">
        <v>373</v>
      </c>
      <c r="D225" s="119"/>
      <c r="E225" s="127"/>
      <c r="F225" s="77" t="s">
        <v>13</v>
      </c>
      <c r="G225" s="78"/>
      <c r="H225" s="2" t="s">
        <v>90</v>
      </c>
      <c r="I225" s="2">
        <v>57</v>
      </c>
      <c r="J225" s="1">
        <f t="shared" si="3"/>
        <v>214</v>
      </c>
    </row>
    <row r="226" spans="1:10" ht="15" customHeight="1">
      <c r="A226" s="116"/>
      <c r="B226" s="76" t="s">
        <v>31</v>
      </c>
      <c r="C226" s="76" t="s">
        <v>372</v>
      </c>
      <c r="D226" s="119" t="s">
        <v>14</v>
      </c>
      <c r="E226" s="127" t="s">
        <v>338</v>
      </c>
      <c r="F226" s="79" t="s">
        <v>10</v>
      </c>
      <c r="G226" s="78"/>
      <c r="H226" s="2" t="s">
        <v>327</v>
      </c>
      <c r="I226" s="2">
        <v>56</v>
      </c>
      <c r="J226" s="1">
        <f t="shared" si="3"/>
        <v>215</v>
      </c>
    </row>
    <row r="227" spans="1:10" ht="15" customHeight="1">
      <c r="A227" s="116"/>
      <c r="B227" s="76" t="s">
        <v>32</v>
      </c>
      <c r="C227" s="76" t="s">
        <v>373</v>
      </c>
      <c r="D227" s="119"/>
      <c r="E227" s="127"/>
      <c r="F227" s="77" t="s">
        <v>13</v>
      </c>
      <c r="G227" s="78"/>
      <c r="H227" s="2" t="s">
        <v>327</v>
      </c>
      <c r="I227" s="2">
        <v>57</v>
      </c>
      <c r="J227" s="1">
        <f t="shared" si="3"/>
        <v>216</v>
      </c>
    </row>
    <row r="228" spans="1:10" ht="15" customHeight="1">
      <c r="A228" s="116"/>
      <c r="B228" s="76" t="s">
        <v>31</v>
      </c>
      <c r="C228" s="76" t="s">
        <v>372</v>
      </c>
      <c r="D228" s="119" t="s">
        <v>15</v>
      </c>
      <c r="E228" s="127" t="s">
        <v>339</v>
      </c>
      <c r="F228" s="79" t="s">
        <v>10</v>
      </c>
      <c r="G228" s="78"/>
      <c r="H228" s="2" t="s">
        <v>327</v>
      </c>
      <c r="I228" s="2">
        <v>56</v>
      </c>
      <c r="J228" s="1">
        <f t="shared" si="3"/>
        <v>217</v>
      </c>
    </row>
    <row r="229" spans="1:10" ht="15" customHeight="1">
      <c r="A229" s="116"/>
      <c r="B229" s="76" t="s">
        <v>32</v>
      </c>
      <c r="C229" s="76" t="s">
        <v>373</v>
      </c>
      <c r="D229" s="119"/>
      <c r="E229" s="127"/>
      <c r="F229" s="77" t="s">
        <v>13</v>
      </c>
      <c r="G229" s="78"/>
      <c r="H229" s="2" t="s">
        <v>327</v>
      </c>
      <c r="I229" s="2">
        <v>57</v>
      </c>
      <c r="J229" s="1">
        <f t="shared" si="3"/>
        <v>218</v>
      </c>
    </row>
    <row r="230" spans="1:10" ht="14.25" customHeight="1">
      <c r="A230" s="116"/>
      <c r="B230" s="76" t="s">
        <v>31</v>
      </c>
      <c r="C230" s="76" t="s">
        <v>373</v>
      </c>
      <c r="D230" s="119" t="s">
        <v>228</v>
      </c>
      <c r="E230" s="127" t="s">
        <v>319</v>
      </c>
      <c r="F230" s="77" t="s">
        <v>13</v>
      </c>
      <c r="G230" s="78"/>
      <c r="H230" s="2" t="s">
        <v>100</v>
      </c>
      <c r="I230" s="2">
        <v>56</v>
      </c>
      <c r="J230" s="1">
        <f t="shared" si="3"/>
        <v>219</v>
      </c>
    </row>
    <row r="231" spans="1:10" ht="15" customHeight="1">
      <c r="A231" s="116"/>
      <c r="B231" s="76" t="s">
        <v>32</v>
      </c>
      <c r="C231" s="76" t="s">
        <v>372</v>
      </c>
      <c r="D231" s="119"/>
      <c r="E231" s="127"/>
      <c r="F231" s="79" t="s">
        <v>10</v>
      </c>
      <c r="G231" s="78"/>
      <c r="H231" s="2" t="s">
        <v>100</v>
      </c>
      <c r="I231" s="2">
        <v>56</v>
      </c>
      <c r="J231" s="1">
        <f t="shared" si="3"/>
        <v>220</v>
      </c>
    </row>
    <row r="232" spans="1:10" ht="15" customHeight="1">
      <c r="A232" s="116"/>
      <c r="B232" s="76" t="s">
        <v>31</v>
      </c>
      <c r="C232" s="76" t="s">
        <v>373</v>
      </c>
      <c r="D232" s="119" t="s">
        <v>229</v>
      </c>
      <c r="E232" s="127" t="s">
        <v>320</v>
      </c>
      <c r="F232" s="77" t="s">
        <v>13</v>
      </c>
      <c r="G232" s="78"/>
      <c r="H232" s="2" t="s">
        <v>100</v>
      </c>
      <c r="I232" s="2">
        <v>56</v>
      </c>
      <c r="J232" s="1">
        <f t="shared" si="3"/>
        <v>221</v>
      </c>
    </row>
    <row r="233" spans="1:10" ht="15" customHeight="1">
      <c r="A233" s="116"/>
      <c r="B233" s="76" t="s">
        <v>32</v>
      </c>
      <c r="C233" s="76" t="s">
        <v>372</v>
      </c>
      <c r="D233" s="119"/>
      <c r="E233" s="127"/>
      <c r="F233" s="79" t="s">
        <v>10</v>
      </c>
      <c r="G233" s="78"/>
      <c r="H233" s="2" t="s">
        <v>100</v>
      </c>
      <c r="I233" s="2">
        <v>56</v>
      </c>
      <c r="J233" s="1">
        <f t="shared" si="3"/>
        <v>222</v>
      </c>
    </row>
    <row r="234" spans="1:11" ht="12.75" customHeight="1">
      <c r="A234" s="116"/>
      <c r="B234" s="76" t="s">
        <v>31</v>
      </c>
      <c r="C234" s="76" t="s">
        <v>369</v>
      </c>
      <c r="D234" s="119" t="s">
        <v>17</v>
      </c>
      <c r="E234" s="120" t="s">
        <v>284</v>
      </c>
      <c r="F234" s="77" t="s">
        <v>13</v>
      </c>
      <c r="G234" s="78"/>
      <c r="H234" s="2" t="s">
        <v>72</v>
      </c>
      <c r="I234" s="2">
        <v>55</v>
      </c>
      <c r="J234" s="1">
        <f t="shared" si="3"/>
        <v>223</v>
      </c>
      <c r="K234" s="1">
        <v>1</v>
      </c>
    </row>
    <row r="235" spans="1:10" ht="15" customHeight="1">
      <c r="A235" s="116"/>
      <c r="B235" s="76" t="s">
        <v>32</v>
      </c>
      <c r="C235" s="73" t="s">
        <v>368</v>
      </c>
      <c r="D235" s="119"/>
      <c r="E235" s="121"/>
      <c r="F235" s="74" t="s">
        <v>404</v>
      </c>
      <c r="G235" s="78"/>
      <c r="H235" s="2" t="s">
        <v>72</v>
      </c>
      <c r="I235" s="2">
        <v>55</v>
      </c>
      <c r="J235" s="1">
        <f t="shared" si="3"/>
        <v>224</v>
      </c>
    </row>
    <row r="236" spans="1:10" ht="13.5" customHeight="1">
      <c r="A236" s="116"/>
      <c r="B236" s="76" t="s">
        <v>31</v>
      </c>
      <c r="C236" s="76" t="s">
        <v>374</v>
      </c>
      <c r="D236" s="119" t="s">
        <v>66</v>
      </c>
      <c r="E236" s="127" t="s">
        <v>310</v>
      </c>
      <c r="F236" s="76" t="s">
        <v>21</v>
      </c>
      <c r="G236" s="78"/>
      <c r="H236" s="2" t="s">
        <v>72</v>
      </c>
      <c r="I236" s="2">
        <v>56</v>
      </c>
      <c r="J236" s="1">
        <f t="shared" si="3"/>
        <v>225</v>
      </c>
    </row>
    <row r="237" spans="1:10" ht="15" customHeight="1">
      <c r="A237" s="116"/>
      <c r="B237" s="76" t="s">
        <v>32</v>
      </c>
      <c r="C237" s="76" t="s">
        <v>375</v>
      </c>
      <c r="D237" s="119"/>
      <c r="E237" s="127"/>
      <c r="F237" s="80" t="s">
        <v>23</v>
      </c>
      <c r="G237" s="78"/>
      <c r="H237" s="2" t="s">
        <v>72</v>
      </c>
      <c r="I237" s="2">
        <v>56</v>
      </c>
      <c r="J237" s="1">
        <f t="shared" si="3"/>
        <v>226</v>
      </c>
    </row>
    <row r="238" spans="1:11" ht="9" customHeight="1">
      <c r="A238" s="116"/>
      <c r="B238" s="76" t="s">
        <v>31</v>
      </c>
      <c r="C238" s="76" t="s">
        <v>374</v>
      </c>
      <c r="D238" s="119" t="s">
        <v>34</v>
      </c>
      <c r="E238" s="127" t="s">
        <v>311</v>
      </c>
      <c r="F238" s="76" t="s">
        <v>21</v>
      </c>
      <c r="G238" s="78"/>
      <c r="H238" s="2" t="s">
        <v>72</v>
      </c>
      <c r="I238" s="2">
        <v>56</v>
      </c>
      <c r="J238" s="1">
        <f t="shared" si="3"/>
        <v>227</v>
      </c>
      <c r="K238" s="1">
        <v>1</v>
      </c>
    </row>
    <row r="239" spans="1:10" ht="15" customHeight="1">
      <c r="A239" s="116"/>
      <c r="B239" s="76" t="s">
        <v>32</v>
      </c>
      <c r="C239" s="76" t="s">
        <v>375</v>
      </c>
      <c r="D239" s="119"/>
      <c r="E239" s="127"/>
      <c r="F239" s="80" t="s">
        <v>23</v>
      </c>
      <c r="G239" s="78"/>
      <c r="H239" s="2" t="s">
        <v>72</v>
      </c>
      <c r="I239" s="2">
        <v>56</v>
      </c>
      <c r="J239" s="1">
        <f t="shared" si="3"/>
        <v>228</v>
      </c>
    </row>
    <row r="240" spans="1:10" ht="12" customHeight="1">
      <c r="A240" s="116"/>
      <c r="B240" s="76" t="s">
        <v>31</v>
      </c>
      <c r="C240" s="76" t="s">
        <v>374</v>
      </c>
      <c r="D240" s="119" t="s">
        <v>230</v>
      </c>
      <c r="E240" s="127" t="s">
        <v>308</v>
      </c>
      <c r="F240" s="76" t="s">
        <v>21</v>
      </c>
      <c r="G240" s="78"/>
      <c r="H240" s="2" t="s">
        <v>72</v>
      </c>
      <c r="I240" s="2">
        <v>56</v>
      </c>
      <c r="J240" s="1">
        <f t="shared" si="3"/>
        <v>229</v>
      </c>
    </row>
    <row r="241" spans="1:10" ht="15" customHeight="1">
      <c r="A241" s="116"/>
      <c r="B241" s="76" t="s">
        <v>32</v>
      </c>
      <c r="C241" s="76" t="s">
        <v>375</v>
      </c>
      <c r="D241" s="119"/>
      <c r="E241" s="127"/>
      <c r="F241" s="80" t="s">
        <v>23</v>
      </c>
      <c r="G241" s="78"/>
      <c r="H241" s="2" t="s">
        <v>72</v>
      </c>
      <c r="I241" s="2">
        <v>57</v>
      </c>
      <c r="J241" s="1">
        <f t="shared" si="3"/>
        <v>230</v>
      </c>
    </row>
    <row r="242" spans="1:10" ht="15" customHeight="1">
      <c r="A242" s="116"/>
      <c r="B242" s="76" t="s">
        <v>31</v>
      </c>
      <c r="C242" s="76" t="s">
        <v>374</v>
      </c>
      <c r="D242" s="122" t="s">
        <v>26</v>
      </c>
      <c r="E242" s="120" t="s">
        <v>312</v>
      </c>
      <c r="F242" s="76" t="s">
        <v>21</v>
      </c>
      <c r="G242" s="78"/>
      <c r="H242" s="2" t="s">
        <v>72</v>
      </c>
      <c r="I242" s="2">
        <v>56</v>
      </c>
      <c r="J242" s="1">
        <f t="shared" si="3"/>
        <v>231</v>
      </c>
    </row>
    <row r="243" spans="1:10" ht="15" customHeight="1">
      <c r="A243" s="116"/>
      <c r="B243" s="76" t="s">
        <v>32</v>
      </c>
      <c r="C243" s="76" t="s">
        <v>375</v>
      </c>
      <c r="D243" s="123"/>
      <c r="E243" s="121"/>
      <c r="F243" s="80" t="s">
        <v>23</v>
      </c>
      <c r="G243" s="78"/>
      <c r="H243" s="2" t="s">
        <v>72</v>
      </c>
      <c r="I243" s="2">
        <v>56</v>
      </c>
      <c r="J243" s="1">
        <f t="shared" si="3"/>
        <v>232</v>
      </c>
    </row>
    <row r="244" spans="1:10" ht="15" customHeight="1">
      <c r="A244" s="116"/>
      <c r="B244" s="76" t="s">
        <v>31</v>
      </c>
      <c r="C244" s="76" t="s">
        <v>375</v>
      </c>
      <c r="D244" s="119" t="s">
        <v>27</v>
      </c>
      <c r="E244" s="127" t="s">
        <v>313</v>
      </c>
      <c r="F244" s="80" t="s">
        <v>23</v>
      </c>
      <c r="G244" s="78"/>
      <c r="H244" s="2" t="s">
        <v>72</v>
      </c>
      <c r="I244" s="2">
        <v>57</v>
      </c>
      <c r="J244" s="1">
        <f t="shared" si="3"/>
        <v>233</v>
      </c>
    </row>
    <row r="245" spans="1:10" ht="15" customHeight="1">
      <c r="A245" s="116"/>
      <c r="B245" s="76" t="s">
        <v>32</v>
      </c>
      <c r="C245" s="76" t="s">
        <v>374</v>
      </c>
      <c r="D245" s="119"/>
      <c r="E245" s="127"/>
      <c r="F245" s="76" t="s">
        <v>21</v>
      </c>
      <c r="G245" s="78"/>
      <c r="H245" s="2" t="s">
        <v>72</v>
      </c>
      <c r="I245" s="2">
        <v>57</v>
      </c>
      <c r="J245" s="1">
        <f t="shared" si="3"/>
        <v>234</v>
      </c>
    </row>
    <row r="246" spans="1:10" ht="15" customHeight="1">
      <c r="A246" s="116"/>
      <c r="B246" s="76" t="s">
        <v>31</v>
      </c>
      <c r="C246" s="76" t="s">
        <v>375</v>
      </c>
      <c r="D246" s="119" t="s">
        <v>28</v>
      </c>
      <c r="E246" s="127" t="s">
        <v>314</v>
      </c>
      <c r="F246" s="80" t="s">
        <v>23</v>
      </c>
      <c r="G246" s="78"/>
      <c r="H246" s="2" t="s">
        <v>72</v>
      </c>
      <c r="I246" s="2">
        <v>57</v>
      </c>
      <c r="J246" s="1">
        <f t="shared" si="3"/>
        <v>235</v>
      </c>
    </row>
    <row r="247" spans="1:10" ht="15" customHeight="1">
      <c r="A247" s="116"/>
      <c r="B247" s="76" t="s">
        <v>32</v>
      </c>
      <c r="C247" s="76" t="s">
        <v>374</v>
      </c>
      <c r="D247" s="119"/>
      <c r="E247" s="127"/>
      <c r="F247" s="76" t="s">
        <v>21</v>
      </c>
      <c r="G247" s="78"/>
      <c r="H247" s="2" t="s">
        <v>72</v>
      </c>
      <c r="I247" s="2">
        <v>57</v>
      </c>
      <c r="J247" s="1">
        <f t="shared" si="3"/>
        <v>236</v>
      </c>
    </row>
    <row r="248" spans="1:10" ht="15" customHeight="1">
      <c r="A248" s="116"/>
      <c r="B248" s="76" t="s">
        <v>31</v>
      </c>
      <c r="C248" s="76" t="s">
        <v>375</v>
      </c>
      <c r="D248" s="119" t="s">
        <v>29</v>
      </c>
      <c r="E248" s="120" t="s">
        <v>315</v>
      </c>
      <c r="F248" s="80" t="s">
        <v>23</v>
      </c>
      <c r="G248" s="78"/>
      <c r="H248" s="2" t="s">
        <v>72</v>
      </c>
      <c r="I248" s="2">
        <v>57</v>
      </c>
      <c r="J248" s="1">
        <f t="shared" si="3"/>
        <v>237</v>
      </c>
    </row>
    <row r="249" spans="1:10" ht="15" customHeight="1">
      <c r="A249" s="116"/>
      <c r="B249" s="76" t="s">
        <v>32</v>
      </c>
      <c r="C249" s="76" t="s">
        <v>374</v>
      </c>
      <c r="D249" s="119"/>
      <c r="E249" s="121"/>
      <c r="F249" s="76" t="s">
        <v>21</v>
      </c>
      <c r="G249" s="78"/>
      <c r="H249" s="2" t="s">
        <v>72</v>
      </c>
      <c r="I249" s="2">
        <v>57</v>
      </c>
      <c r="J249" s="1">
        <f t="shared" si="3"/>
        <v>238</v>
      </c>
    </row>
    <row r="250" spans="1:10" ht="15" customHeight="1">
      <c r="A250" s="116"/>
      <c r="B250" s="76" t="s">
        <v>31</v>
      </c>
      <c r="C250" s="76" t="s">
        <v>375</v>
      </c>
      <c r="D250" s="119" t="s">
        <v>30</v>
      </c>
      <c r="E250" s="120" t="s">
        <v>307</v>
      </c>
      <c r="F250" s="80" t="s">
        <v>23</v>
      </c>
      <c r="G250" s="78"/>
      <c r="H250" s="2" t="s">
        <v>90</v>
      </c>
      <c r="I250" s="2">
        <v>56</v>
      </c>
      <c r="J250" s="1">
        <f t="shared" si="3"/>
        <v>239</v>
      </c>
    </row>
    <row r="251" spans="1:10" ht="15" customHeight="1">
      <c r="A251" s="117"/>
      <c r="B251" s="76" t="s">
        <v>32</v>
      </c>
      <c r="C251" s="81" t="s">
        <v>374</v>
      </c>
      <c r="D251" s="119"/>
      <c r="E251" s="121"/>
      <c r="F251" s="76" t="s">
        <v>21</v>
      </c>
      <c r="G251" s="78"/>
      <c r="H251" s="2" t="s">
        <v>90</v>
      </c>
      <c r="I251" s="2">
        <v>56</v>
      </c>
      <c r="J251" s="1">
        <f t="shared" si="3"/>
        <v>240</v>
      </c>
    </row>
    <row r="252" spans="1:10" ht="15" customHeight="1">
      <c r="A252" s="115" t="s">
        <v>298</v>
      </c>
      <c r="B252" s="84" t="s">
        <v>8</v>
      </c>
      <c r="C252" s="73" t="s">
        <v>372</v>
      </c>
      <c r="D252" s="126" t="s">
        <v>9</v>
      </c>
      <c r="E252" s="131" t="s">
        <v>345</v>
      </c>
      <c r="F252" s="85" t="s">
        <v>10</v>
      </c>
      <c r="G252" s="86"/>
      <c r="H252" s="2" t="s">
        <v>287</v>
      </c>
      <c r="I252" s="2">
        <v>57</v>
      </c>
      <c r="J252" s="1">
        <f t="shared" si="3"/>
        <v>241</v>
      </c>
    </row>
    <row r="253" spans="1:10" ht="15" customHeight="1">
      <c r="A253" s="116"/>
      <c r="B253" s="76" t="s">
        <v>11</v>
      </c>
      <c r="C253" s="76" t="s">
        <v>373</v>
      </c>
      <c r="D253" s="119"/>
      <c r="E253" s="127"/>
      <c r="F253" s="77" t="s">
        <v>13</v>
      </c>
      <c r="G253" s="78"/>
      <c r="H253" s="2" t="s">
        <v>287</v>
      </c>
      <c r="I253" s="2">
        <v>56</v>
      </c>
      <c r="J253" s="1">
        <f t="shared" si="3"/>
        <v>242</v>
      </c>
    </row>
    <row r="254" spans="1:10" ht="13.5" customHeight="1">
      <c r="A254" s="116"/>
      <c r="B254" s="76" t="s">
        <v>8</v>
      </c>
      <c r="C254" s="73" t="s">
        <v>368</v>
      </c>
      <c r="D254" s="119" t="s">
        <v>14</v>
      </c>
      <c r="E254" s="127" t="s">
        <v>340</v>
      </c>
      <c r="F254" s="74" t="s">
        <v>404</v>
      </c>
      <c r="G254" s="78"/>
      <c r="H254" s="2" t="s">
        <v>54</v>
      </c>
      <c r="I254" s="2">
        <v>55</v>
      </c>
      <c r="J254" s="1">
        <f t="shared" si="3"/>
        <v>243</v>
      </c>
    </row>
    <row r="255" spans="1:10" ht="15" customHeight="1">
      <c r="A255" s="116"/>
      <c r="B255" s="76" t="s">
        <v>11</v>
      </c>
      <c r="C255" s="76" t="s">
        <v>369</v>
      </c>
      <c r="D255" s="119"/>
      <c r="E255" s="127"/>
      <c r="F255" s="77" t="s">
        <v>13</v>
      </c>
      <c r="G255" s="78"/>
      <c r="H255" s="2" t="s">
        <v>54</v>
      </c>
      <c r="I255" s="2">
        <v>55</v>
      </c>
      <c r="J255" s="1">
        <f t="shared" si="3"/>
        <v>244</v>
      </c>
    </row>
    <row r="256" spans="1:10" ht="15" customHeight="1">
      <c r="A256" s="116"/>
      <c r="B256" s="76" t="s">
        <v>8</v>
      </c>
      <c r="C256" s="76" t="s">
        <v>372</v>
      </c>
      <c r="D256" s="119" t="s">
        <v>228</v>
      </c>
      <c r="E256" s="127" t="s">
        <v>342</v>
      </c>
      <c r="F256" s="74" t="s">
        <v>10</v>
      </c>
      <c r="G256" s="78"/>
      <c r="H256" s="2" t="s">
        <v>54</v>
      </c>
      <c r="I256" s="2">
        <v>55</v>
      </c>
      <c r="J256" s="1">
        <f t="shared" si="3"/>
        <v>245</v>
      </c>
    </row>
    <row r="257" spans="1:10" ht="15" customHeight="1">
      <c r="A257" s="116"/>
      <c r="B257" s="76" t="s">
        <v>11</v>
      </c>
      <c r="C257" s="76" t="s">
        <v>373</v>
      </c>
      <c r="D257" s="119"/>
      <c r="E257" s="127"/>
      <c r="F257" s="77" t="s">
        <v>13</v>
      </c>
      <c r="G257" s="78"/>
      <c r="H257" s="2" t="s">
        <v>54</v>
      </c>
      <c r="I257" s="2">
        <v>55</v>
      </c>
      <c r="J257" s="1">
        <f t="shared" si="3"/>
        <v>246</v>
      </c>
    </row>
    <row r="258" spans="1:10" ht="18.75" customHeight="1">
      <c r="A258" s="116"/>
      <c r="B258" s="76" t="s">
        <v>8</v>
      </c>
      <c r="C258" s="76" t="s">
        <v>369</v>
      </c>
      <c r="D258" s="119" t="s">
        <v>15</v>
      </c>
      <c r="E258" s="127" t="s">
        <v>341</v>
      </c>
      <c r="F258" s="77" t="s">
        <v>13</v>
      </c>
      <c r="G258" s="78"/>
      <c r="H258" s="2" t="s">
        <v>54</v>
      </c>
      <c r="I258" s="2">
        <v>57</v>
      </c>
      <c r="J258" s="1">
        <f t="shared" si="3"/>
        <v>247</v>
      </c>
    </row>
    <row r="259" spans="1:10" ht="15" customHeight="1">
      <c r="A259" s="116"/>
      <c r="B259" s="76" t="s">
        <v>11</v>
      </c>
      <c r="C259" s="73" t="s">
        <v>368</v>
      </c>
      <c r="D259" s="119"/>
      <c r="E259" s="127"/>
      <c r="F259" s="74" t="s">
        <v>404</v>
      </c>
      <c r="G259" s="78"/>
      <c r="H259" s="2" t="s">
        <v>54</v>
      </c>
      <c r="I259" s="2">
        <v>57</v>
      </c>
      <c r="J259" s="1">
        <f t="shared" si="3"/>
        <v>248</v>
      </c>
    </row>
    <row r="260" spans="1:10" ht="18" customHeight="1">
      <c r="A260" s="116" t="s">
        <v>299</v>
      </c>
      <c r="B260" s="76" t="s">
        <v>8</v>
      </c>
      <c r="C260" s="76" t="s">
        <v>373</v>
      </c>
      <c r="D260" s="119" t="s">
        <v>17</v>
      </c>
      <c r="E260" s="127" t="s">
        <v>343</v>
      </c>
      <c r="F260" s="77" t="s">
        <v>13</v>
      </c>
      <c r="G260" s="78"/>
      <c r="H260" s="2" t="s">
        <v>54</v>
      </c>
      <c r="I260" s="2">
        <v>57</v>
      </c>
      <c r="J260" s="1">
        <f t="shared" si="3"/>
        <v>249</v>
      </c>
    </row>
    <row r="261" spans="1:10" ht="15" customHeight="1">
      <c r="A261" s="116"/>
      <c r="B261" s="76" t="s">
        <v>11</v>
      </c>
      <c r="C261" s="76" t="s">
        <v>372</v>
      </c>
      <c r="D261" s="119"/>
      <c r="E261" s="127"/>
      <c r="F261" s="79" t="s">
        <v>10</v>
      </c>
      <c r="G261" s="78"/>
      <c r="H261" s="2" t="s">
        <v>54</v>
      </c>
      <c r="I261" s="2">
        <v>57</v>
      </c>
      <c r="J261" s="1">
        <f t="shared" si="3"/>
        <v>250</v>
      </c>
    </row>
    <row r="262" spans="1:10" ht="18" customHeight="1">
      <c r="A262" s="116"/>
      <c r="B262" s="76" t="s">
        <v>8</v>
      </c>
      <c r="C262" s="76" t="s">
        <v>373</v>
      </c>
      <c r="D262" s="119" t="s">
        <v>229</v>
      </c>
      <c r="E262" s="120" t="s">
        <v>344</v>
      </c>
      <c r="F262" s="77" t="s">
        <v>13</v>
      </c>
      <c r="G262" s="78"/>
      <c r="H262" s="2" t="s">
        <v>327</v>
      </c>
      <c r="I262" s="2">
        <v>57</v>
      </c>
      <c r="J262" s="1">
        <f t="shared" si="3"/>
        <v>251</v>
      </c>
    </row>
    <row r="263" spans="1:10" ht="15" customHeight="1">
      <c r="A263" s="116"/>
      <c r="B263" s="76" t="s">
        <v>11</v>
      </c>
      <c r="C263" s="76" t="s">
        <v>372</v>
      </c>
      <c r="D263" s="119"/>
      <c r="E263" s="121"/>
      <c r="F263" s="79" t="s">
        <v>10</v>
      </c>
      <c r="G263" s="78"/>
      <c r="H263" s="2" t="s">
        <v>327</v>
      </c>
      <c r="I263" s="2">
        <v>57</v>
      </c>
      <c r="J263" s="1">
        <f t="shared" si="3"/>
        <v>252</v>
      </c>
    </row>
    <row r="264" spans="1:10" ht="15" customHeight="1">
      <c r="A264" s="116"/>
      <c r="B264" s="76" t="s">
        <v>8</v>
      </c>
      <c r="C264" s="76" t="s">
        <v>374</v>
      </c>
      <c r="D264" s="122" t="s">
        <v>66</v>
      </c>
      <c r="E264" s="120" t="s">
        <v>346</v>
      </c>
      <c r="F264" s="76" t="s">
        <v>21</v>
      </c>
      <c r="G264" s="78"/>
      <c r="H264" s="2" t="s">
        <v>327</v>
      </c>
      <c r="I264" s="2">
        <v>56</v>
      </c>
      <c r="J264" s="1">
        <f t="shared" si="3"/>
        <v>253</v>
      </c>
    </row>
    <row r="265" spans="1:10" ht="15" customHeight="1">
      <c r="A265" s="116"/>
      <c r="B265" s="76" t="s">
        <v>11</v>
      </c>
      <c r="C265" s="76" t="s">
        <v>375</v>
      </c>
      <c r="D265" s="123"/>
      <c r="E265" s="121"/>
      <c r="F265" s="80" t="s">
        <v>23</v>
      </c>
      <c r="G265" s="78"/>
      <c r="H265" s="2" t="s">
        <v>327</v>
      </c>
      <c r="I265" s="2">
        <v>56</v>
      </c>
      <c r="J265" s="1">
        <f t="shared" si="3"/>
        <v>254</v>
      </c>
    </row>
    <row r="266" spans="1:10" ht="15" customHeight="1">
      <c r="A266" s="116"/>
      <c r="B266" s="76" t="s">
        <v>8</v>
      </c>
      <c r="C266" s="76" t="s">
        <v>374</v>
      </c>
      <c r="D266" s="119" t="s">
        <v>16</v>
      </c>
      <c r="E266" s="127" t="s">
        <v>347</v>
      </c>
      <c r="F266" s="76" t="s">
        <v>21</v>
      </c>
      <c r="G266" s="78"/>
      <c r="H266" s="2" t="s">
        <v>327</v>
      </c>
      <c r="I266" s="2">
        <v>57</v>
      </c>
      <c r="J266" s="1">
        <f t="shared" si="3"/>
        <v>255</v>
      </c>
    </row>
    <row r="267" spans="1:10" ht="15" customHeight="1">
      <c r="A267" s="116"/>
      <c r="B267" s="76" t="s">
        <v>11</v>
      </c>
      <c r="C267" s="76" t="s">
        <v>375</v>
      </c>
      <c r="D267" s="119"/>
      <c r="E267" s="127"/>
      <c r="F267" s="80" t="s">
        <v>23</v>
      </c>
      <c r="G267" s="78"/>
      <c r="H267" s="2" t="s">
        <v>327</v>
      </c>
      <c r="I267" s="2">
        <v>57</v>
      </c>
      <c r="J267" s="1">
        <f t="shared" si="3"/>
        <v>256</v>
      </c>
    </row>
    <row r="268" spans="1:10" ht="15" customHeight="1">
      <c r="A268" s="116"/>
      <c r="B268" s="76" t="s">
        <v>8</v>
      </c>
      <c r="C268" s="76" t="s">
        <v>374</v>
      </c>
      <c r="D268" s="119" t="s">
        <v>29</v>
      </c>
      <c r="E268" s="127" t="s">
        <v>325</v>
      </c>
      <c r="F268" s="76" t="s">
        <v>21</v>
      </c>
      <c r="G268" s="78"/>
      <c r="H268" s="2" t="s">
        <v>327</v>
      </c>
      <c r="I268" s="2">
        <v>56</v>
      </c>
      <c r="J268" s="1">
        <f t="shared" si="3"/>
        <v>257</v>
      </c>
    </row>
    <row r="269" spans="1:10" ht="15" customHeight="1">
      <c r="A269" s="116"/>
      <c r="B269" s="76" t="s">
        <v>11</v>
      </c>
      <c r="C269" s="76" t="s">
        <v>375</v>
      </c>
      <c r="D269" s="119"/>
      <c r="E269" s="127"/>
      <c r="F269" s="80" t="s">
        <v>23</v>
      </c>
      <c r="G269" s="78"/>
      <c r="H269" s="2" t="s">
        <v>327</v>
      </c>
      <c r="I269" s="2">
        <v>56</v>
      </c>
      <c r="J269" s="1">
        <f t="shared" si="3"/>
        <v>258</v>
      </c>
    </row>
    <row r="270" spans="1:10" ht="15" customHeight="1">
      <c r="A270" s="116"/>
      <c r="B270" s="76" t="s">
        <v>8</v>
      </c>
      <c r="C270" s="76" t="s">
        <v>374</v>
      </c>
      <c r="D270" s="119" t="s">
        <v>230</v>
      </c>
      <c r="E270" s="127" t="s">
        <v>326</v>
      </c>
      <c r="F270" s="76" t="s">
        <v>21</v>
      </c>
      <c r="G270" s="78"/>
      <c r="H270" s="2" t="s">
        <v>327</v>
      </c>
      <c r="I270" s="2">
        <v>56</v>
      </c>
      <c r="J270" s="1">
        <f t="shared" si="3"/>
        <v>259</v>
      </c>
    </row>
    <row r="271" spans="1:10" ht="15" customHeight="1">
      <c r="A271" s="116"/>
      <c r="B271" s="76" t="s">
        <v>11</v>
      </c>
      <c r="C271" s="76" t="s">
        <v>375</v>
      </c>
      <c r="D271" s="119"/>
      <c r="E271" s="127"/>
      <c r="F271" s="80" t="s">
        <v>23</v>
      </c>
      <c r="G271" s="78"/>
      <c r="H271" s="2" t="s">
        <v>327</v>
      </c>
      <c r="I271" s="2">
        <v>56</v>
      </c>
      <c r="J271" s="1">
        <f t="shared" si="3"/>
        <v>260</v>
      </c>
    </row>
    <row r="272" spans="1:10" ht="15" customHeight="1">
      <c r="A272" s="116"/>
      <c r="B272" s="76" t="s">
        <v>8</v>
      </c>
      <c r="C272" s="76" t="s">
        <v>375</v>
      </c>
      <c r="D272" s="119" t="s">
        <v>30</v>
      </c>
      <c r="E272" s="127" t="s">
        <v>400</v>
      </c>
      <c r="F272" s="80" t="s">
        <v>23</v>
      </c>
      <c r="G272" s="78"/>
      <c r="H272" s="2" t="s">
        <v>90</v>
      </c>
      <c r="I272" s="2">
        <v>56</v>
      </c>
      <c r="J272" s="1">
        <f t="shared" si="3"/>
        <v>261</v>
      </c>
    </row>
    <row r="273" spans="1:10" ht="15" customHeight="1">
      <c r="A273" s="116"/>
      <c r="B273" s="76" t="s">
        <v>11</v>
      </c>
      <c r="C273" s="76" t="s">
        <v>374</v>
      </c>
      <c r="D273" s="119"/>
      <c r="E273" s="127"/>
      <c r="F273" s="76" t="s">
        <v>21</v>
      </c>
      <c r="G273" s="78"/>
      <c r="H273" s="2" t="s">
        <v>90</v>
      </c>
      <c r="I273" s="2">
        <v>56</v>
      </c>
      <c r="J273" s="1">
        <f t="shared" si="3"/>
        <v>262</v>
      </c>
    </row>
    <row r="274" spans="1:10" ht="15" customHeight="1">
      <c r="A274" s="116"/>
      <c r="B274" s="76" t="s">
        <v>8</v>
      </c>
      <c r="C274" s="76" t="s">
        <v>371</v>
      </c>
      <c r="D274" s="119" t="s">
        <v>26</v>
      </c>
      <c r="E274" s="127" t="s">
        <v>284</v>
      </c>
      <c r="F274" s="80" t="s">
        <v>23</v>
      </c>
      <c r="G274" s="78"/>
      <c r="H274" s="2" t="s">
        <v>72</v>
      </c>
      <c r="I274" s="2">
        <v>55</v>
      </c>
      <c r="J274" s="1">
        <f t="shared" si="3"/>
        <v>263</v>
      </c>
    </row>
    <row r="275" spans="1:10" ht="15" customHeight="1">
      <c r="A275" s="116"/>
      <c r="B275" s="76" t="s">
        <v>11</v>
      </c>
      <c r="C275" s="76" t="s">
        <v>370</v>
      </c>
      <c r="D275" s="119"/>
      <c r="E275" s="127"/>
      <c r="F275" s="76" t="s">
        <v>21</v>
      </c>
      <c r="G275" s="78"/>
      <c r="H275" s="2" t="s">
        <v>72</v>
      </c>
      <c r="I275" s="2">
        <v>55</v>
      </c>
      <c r="J275" s="1">
        <f aca="true" t="shared" si="4" ref="J275:J323">J274+1</f>
        <v>264</v>
      </c>
    </row>
    <row r="276" spans="1:10" ht="15" customHeight="1">
      <c r="A276" s="116"/>
      <c r="B276" s="76" t="s">
        <v>8</v>
      </c>
      <c r="C276" s="76" t="s">
        <v>375</v>
      </c>
      <c r="D276" s="129" t="s">
        <v>27</v>
      </c>
      <c r="E276" s="127" t="s">
        <v>348</v>
      </c>
      <c r="F276" s="80" t="s">
        <v>23</v>
      </c>
      <c r="G276" s="78"/>
      <c r="H276" s="2" t="s">
        <v>327</v>
      </c>
      <c r="I276" s="2">
        <v>56</v>
      </c>
      <c r="J276" s="1">
        <f t="shared" si="4"/>
        <v>265</v>
      </c>
    </row>
    <row r="277" spans="1:10" ht="15" customHeight="1">
      <c r="A277" s="116"/>
      <c r="B277" s="83" t="s">
        <v>11</v>
      </c>
      <c r="C277" s="76" t="s">
        <v>374</v>
      </c>
      <c r="D277" s="124"/>
      <c r="E277" s="120"/>
      <c r="F277" s="83" t="s">
        <v>21</v>
      </c>
      <c r="G277" s="78"/>
      <c r="H277" s="2" t="s">
        <v>327</v>
      </c>
      <c r="I277" s="2">
        <v>56</v>
      </c>
      <c r="J277" s="1">
        <f t="shared" si="4"/>
        <v>266</v>
      </c>
    </row>
    <row r="278" spans="1:10" ht="15" customHeight="1">
      <c r="A278" s="116"/>
      <c r="B278" s="76" t="s">
        <v>8</v>
      </c>
      <c r="C278" s="76" t="s">
        <v>375</v>
      </c>
      <c r="D278" s="129" t="s">
        <v>28</v>
      </c>
      <c r="E278" s="127" t="s">
        <v>349</v>
      </c>
      <c r="F278" s="80" t="s">
        <v>23</v>
      </c>
      <c r="G278" s="78"/>
      <c r="H278" s="2" t="s">
        <v>327</v>
      </c>
      <c r="I278" s="2">
        <v>56</v>
      </c>
      <c r="J278" s="1">
        <f t="shared" si="4"/>
        <v>267</v>
      </c>
    </row>
    <row r="279" spans="1:10" ht="15" customHeight="1">
      <c r="A279" s="117"/>
      <c r="B279" s="81" t="s">
        <v>11</v>
      </c>
      <c r="C279" s="81" t="s">
        <v>374</v>
      </c>
      <c r="D279" s="130"/>
      <c r="E279" s="128"/>
      <c r="F279" s="81" t="s">
        <v>21</v>
      </c>
      <c r="G279" s="82"/>
      <c r="H279" s="2" t="s">
        <v>327</v>
      </c>
      <c r="I279" s="2">
        <v>57</v>
      </c>
      <c r="J279" s="1">
        <f t="shared" si="4"/>
        <v>268</v>
      </c>
    </row>
    <row r="280" spans="1:10" ht="15" customHeight="1">
      <c r="A280" s="115" t="s">
        <v>299</v>
      </c>
      <c r="B280" s="84" t="s">
        <v>31</v>
      </c>
      <c r="C280" s="73" t="s">
        <v>372</v>
      </c>
      <c r="D280" s="126" t="s">
        <v>9</v>
      </c>
      <c r="E280" s="131" t="s">
        <v>350</v>
      </c>
      <c r="F280" s="85" t="s">
        <v>10</v>
      </c>
      <c r="G280" s="75"/>
      <c r="H280" s="2" t="s">
        <v>101</v>
      </c>
      <c r="I280" s="2">
        <v>57</v>
      </c>
      <c r="J280" s="1">
        <f t="shared" si="4"/>
        <v>269</v>
      </c>
    </row>
    <row r="281" spans="1:10" ht="15" customHeight="1">
      <c r="A281" s="116"/>
      <c r="B281" s="76" t="s">
        <v>32</v>
      </c>
      <c r="C281" s="76" t="s">
        <v>373</v>
      </c>
      <c r="D281" s="119"/>
      <c r="E281" s="127"/>
      <c r="F281" s="77" t="s">
        <v>13</v>
      </c>
      <c r="G281" s="78"/>
      <c r="H281" s="2" t="s">
        <v>101</v>
      </c>
      <c r="I281" s="2">
        <v>56</v>
      </c>
      <c r="J281" s="1">
        <f t="shared" si="4"/>
        <v>270</v>
      </c>
    </row>
    <row r="282" spans="1:10" ht="15" customHeight="1">
      <c r="A282" s="116"/>
      <c r="B282" s="73" t="s">
        <v>31</v>
      </c>
      <c r="C282" s="73" t="s">
        <v>372</v>
      </c>
      <c r="D282" s="122" t="s">
        <v>15</v>
      </c>
      <c r="E282" s="120" t="s">
        <v>393</v>
      </c>
      <c r="F282" s="74" t="s">
        <v>10</v>
      </c>
      <c r="G282" s="78"/>
      <c r="H282" s="2" t="s">
        <v>54</v>
      </c>
      <c r="I282" s="2">
        <v>56</v>
      </c>
      <c r="J282" s="1">
        <f t="shared" si="4"/>
        <v>271</v>
      </c>
    </row>
    <row r="283" spans="1:10" ht="15" customHeight="1">
      <c r="A283" s="116"/>
      <c r="B283" s="76" t="s">
        <v>32</v>
      </c>
      <c r="C283" s="76" t="s">
        <v>373</v>
      </c>
      <c r="D283" s="123"/>
      <c r="E283" s="121"/>
      <c r="F283" s="77" t="s">
        <v>13</v>
      </c>
      <c r="G283" s="78"/>
      <c r="H283" s="2" t="s">
        <v>54</v>
      </c>
      <c r="I283" s="2">
        <v>56</v>
      </c>
      <c r="J283" s="1">
        <f t="shared" si="4"/>
        <v>272</v>
      </c>
    </row>
    <row r="284" spans="1:10" ht="15" customHeight="1">
      <c r="A284" s="116"/>
      <c r="B284" s="76" t="s">
        <v>31</v>
      </c>
      <c r="C284" s="76" t="s">
        <v>372</v>
      </c>
      <c r="D284" s="119" t="s">
        <v>228</v>
      </c>
      <c r="E284" s="127" t="s">
        <v>351</v>
      </c>
      <c r="F284" s="79" t="s">
        <v>10</v>
      </c>
      <c r="G284" s="78"/>
      <c r="H284" s="2" t="s">
        <v>100</v>
      </c>
      <c r="I284" s="2">
        <v>57</v>
      </c>
      <c r="J284" s="1">
        <f t="shared" si="4"/>
        <v>273</v>
      </c>
    </row>
    <row r="285" spans="1:10" ht="15" customHeight="1">
      <c r="A285" s="116"/>
      <c r="B285" s="76" t="s">
        <v>32</v>
      </c>
      <c r="C285" s="76" t="s">
        <v>373</v>
      </c>
      <c r="D285" s="119"/>
      <c r="E285" s="127"/>
      <c r="F285" s="77" t="s">
        <v>13</v>
      </c>
      <c r="G285" s="78"/>
      <c r="H285" s="2" t="s">
        <v>100</v>
      </c>
      <c r="I285" s="2">
        <v>57</v>
      </c>
      <c r="J285" s="1">
        <f t="shared" si="4"/>
        <v>274</v>
      </c>
    </row>
    <row r="286" spans="1:10" ht="15" customHeight="1">
      <c r="A286" s="116"/>
      <c r="B286" s="76" t="s">
        <v>31</v>
      </c>
      <c r="C286" s="76" t="s">
        <v>373</v>
      </c>
      <c r="D286" s="119" t="s">
        <v>18</v>
      </c>
      <c r="E286" s="127" t="s">
        <v>352</v>
      </c>
      <c r="F286" s="77" t="s">
        <v>13</v>
      </c>
      <c r="G286" s="78"/>
      <c r="H286" s="2" t="s">
        <v>100</v>
      </c>
      <c r="I286" s="2">
        <v>57</v>
      </c>
      <c r="J286" s="1">
        <f t="shared" si="4"/>
        <v>275</v>
      </c>
    </row>
    <row r="287" spans="1:10" ht="15" customHeight="1">
      <c r="A287" s="116"/>
      <c r="B287" s="76" t="s">
        <v>32</v>
      </c>
      <c r="C287" s="76" t="s">
        <v>372</v>
      </c>
      <c r="D287" s="119"/>
      <c r="E287" s="127"/>
      <c r="F287" s="79" t="s">
        <v>10</v>
      </c>
      <c r="G287" s="78"/>
      <c r="H287" s="2" t="s">
        <v>100</v>
      </c>
      <c r="I287" s="2">
        <v>57</v>
      </c>
      <c r="J287" s="1">
        <f t="shared" si="4"/>
        <v>276</v>
      </c>
    </row>
    <row r="288" spans="1:10" ht="15" customHeight="1">
      <c r="A288" s="116"/>
      <c r="B288" s="76" t="s">
        <v>31</v>
      </c>
      <c r="C288" s="76" t="s">
        <v>373</v>
      </c>
      <c r="D288" s="122" t="s">
        <v>14</v>
      </c>
      <c r="E288" s="120" t="s">
        <v>362</v>
      </c>
      <c r="F288" s="77" t="s">
        <v>13</v>
      </c>
      <c r="G288" s="78"/>
      <c r="H288" s="2" t="s">
        <v>62</v>
      </c>
      <c r="I288" s="2">
        <v>57</v>
      </c>
      <c r="J288" s="1">
        <f t="shared" si="4"/>
        <v>277</v>
      </c>
    </row>
    <row r="289" spans="1:10" ht="15" customHeight="1">
      <c r="A289" s="116"/>
      <c r="B289" s="76" t="s">
        <v>32</v>
      </c>
      <c r="C289" s="76" t="s">
        <v>372</v>
      </c>
      <c r="D289" s="123"/>
      <c r="E289" s="121"/>
      <c r="F289" s="79" t="s">
        <v>10</v>
      </c>
      <c r="G289" s="78"/>
      <c r="H289" s="2" t="s">
        <v>62</v>
      </c>
      <c r="I289" s="2">
        <v>57</v>
      </c>
      <c r="J289" s="1">
        <f t="shared" si="4"/>
        <v>278</v>
      </c>
    </row>
    <row r="290" spans="1:10" ht="15" customHeight="1">
      <c r="A290" s="116"/>
      <c r="B290" s="76" t="s">
        <v>31</v>
      </c>
      <c r="C290" s="76" t="s">
        <v>374</v>
      </c>
      <c r="D290" s="124" t="s">
        <v>230</v>
      </c>
      <c r="E290" s="120" t="s">
        <v>290</v>
      </c>
      <c r="F290" s="76" t="s">
        <v>21</v>
      </c>
      <c r="G290" s="78"/>
      <c r="H290" s="2" t="s">
        <v>252</v>
      </c>
      <c r="I290" s="2">
        <v>56</v>
      </c>
      <c r="J290" s="1">
        <f t="shared" si="4"/>
        <v>279</v>
      </c>
    </row>
    <row r="291" spans="1:10" ht="15" customHeight="1">
      <c r="A291" s="116"/>
      <c r="B291" s="76" t="s">
        <v>32</v>
      </c>
      <c r="C291" s="76" t="s">
        <v>375</v>
      </c>
      <c r="D291" s="125"/>
      <c r="E291" s="121"/>
      <c r="F291" s="80" t="s">
        <v>23</v>
      </c>
      <c r="G291" s="78"/>
      <c r="H291" s="2" t="s">
        <v>252</v>
      </c>
      <c r="I291" s="2">
        <v>56</v>
      </c>
      <c r="J291" s="1">
        <f t="shared" si="4"/>
        <v>280</v>
      </c>
    </row>
    <row r="292" spans="1:10" ht="15" customHeight="1">
      <c r="A292" s="116"/>
      <c r="B292" s="76" t="s">
        <v>31</v>
      </c>
      <c r="C292" s="76" t="s">
        <v>374</v>
      </c>
      <c r="D292" s="124" t="s">
        <v>17</v>
      </c>
      <c r="E292" s="120" t="s">
        <v>355</v>
      </c>
      <c r="F292" s="76" t="s">
        <v>21</v>
      </c>
      <c r="G292" s="78"/>
      <c r="H292" s="2" t="s">
        <v>54</v>
      </c>
      <c r="I292" s="2">
        <v>57</v>
      </c>
      <c r="J292" s="1">
        <f t="shared" si="4"/>
        <v>281</v>
      </c>
    </row>
    <row r="293" spans="1:10" ht="15" customHeight="1">
      <c r="A293" s="116"/>
      <c r="B293" s="76" t="s">
        <v>32</v>
      </c>
      <c r="C293" s="76" t="s">
        <v>375</v>
      </c>
      <c r="D293" s="125"/>
      <c r="E293" s="121"/>
      <c r="F293" s="80" t="s">
        <v>23</v>
      </c>
      <c r="G293" s="78"/>
      <c r="H293" s="2" t="s">
        <v>54</v>
      </c>
      <c r="I293" s="2">
        <v>57</v>
      </c>
      <c r="J293" s="1">
        <f t="shared" si="4"/>
        <v>282</v>
      </c>
    </row>
    <row r="294" spans="1:10" ht="15" customHeight="1">
      <c r="A294" s="116"/>
      <c r="B294" s="76" t="s">
        <v>31</v>
      </c>
      <c r="C294" s="76" t="s">
        <v>374</v>
      </c>
      <c r="D294" s="124" t="s">
        <v>229</v>
      </c>
      <c r="E294" s="120" t="s">
        <v>394</v>
      </c>
      <c r="F294" s="76" t="s">
        <v>21</v>
      </c>
      <c r="G294" s="78"/>
      <c r="H294" s="2" t="s">
        <v>54</v>
      </c>
      <c r="I294" s="2">
        <v>55</v>
      </c>
      <c r="J294" s="1">
        <f t="shared" si="4"/>
        <v>283</v>
      </c>
    </row>
    <row r="295" spans="1:10" ht="15" customHeight="1">
      <c r="A295" s="116"/>
      <c r="B295" s="76" t="s">
        <v>32</v>
      </c>
      <c r="C295" s="76" t="s">
        <v>375</v>
      </c>
      <c r="D295" s="125"/>
      <c r="E295" s="121"/>
      <c r="F295" s="80" t="s">
        <v>23</v>
      </c>
      <c r="G295" s="78"/>
      <c r="H295" s="2" t="s">
        <v>54</v>
      </c>
      <c r="I295" s="2">
        <v>55</v>
      </c>
      <c r="J295" s="1">
        <f t="shared" si="4"/>
        <v>284</v>
      </c>
    </row>
    <row r="296" spans="1:10" ht="15" customHeight="1">
      <c r="A296" s="116"/>
      <c r="B296" s="76" t="s">
        <v>31</v>
      </c>
      <c r="C296" s="76" t="s">
        <v>370</v>
      </c>
      <c r="D296" s="124" t="s">
        <v>66</v>
      </c>
      <c r="E296" s="120" t="s">
        <v>395</v>
      </c>
      <c r="F296" s="76" t="s">
        <v>21</v>
      </c>
      <c r="G296" s="78"/>
      <c r="H296" s="2" t="s">
        <v>54</v>
      </c>
      <c r="I296" s="2">
        <v>55</v>
      </c>
      <c r="J296" s="1">
        <f t="shared" si="4"/>
        <v>285</v>
      </c>
    </row>
    <row r="297" spans="1:10" ht="15" customHeight="1">
      <c r="A297" s="116"/>
      <c r="B297" s="76" t="s">
        <v>32</v>
      </c>
      <c r="C297" s="76" t="s">
        <v>371</v>
      </c>
      <c r="D297" s="125"/>
      <c r="E297" s="121"/>
      <c r="F297" s="80" t="s">
        <v>23</v>
      </c>
      <c r="G297" s="78"/>
      <c r="H297" s="2" t="s">
        <v>54</v>
      </c>
      <c r="I297" s="2">
        <v>55</v>
      </c>
      <c r="J297" s="1">
        <f t="shared" si="4"/>
        <v>286</v>
      </c>
    </row>
    <row r="298" spans="1:15" ht="15" customHeight="1">
      <c r="A298" s="116"/>
      <c r="B298" s="76" t="s">
        <v>31</v>
      </c>
      <c r="C298" s="76" t="s">
        <v>374</v>
      </c>
      <c r="D298" s="119" t="s">
        <v>16</v>
      </c>
      <c r="E298" s="127" t="s">
        <v>353</v>
      </c>
      <c r="F298" s="76" t="s">
        <v>21</v>
      </c>
      <c r="G298" s="78"/>
      <c r="H298" s="2" t="s">
        <v>54</v>
      </c>
      <c r="I298" s="2">
        <v>57</v>
      </c>
      <c r="J298" s="1">
        <f t="shared" si="4"/>
        <v>287</v>
      </c>
      <c r="O298" s="127"/>
    </row>
    <row r="299" spans="1:15" ht="15" customHeight="1">
      <c r="A299" s="116"/>
      <c r="B299" s="76" t="s">
        <v>32</v>
      </c>
      <c r="C299" s="76" t="s">
        <v>375</v>
      </c>
      <c r="D299" s="119"/>
      <c r="E299" s="127"/>
      <c r="F299" s="80" t="s">
        <v>23</v>
      </c>
      <c r="G299" s="78"/>
      <c r="H299" s="2" t="s">
        <v>54</v>
      </c>
      <c r="I299" s="2">
        <v>57</v>
      </c>
      <c r="J299" s="1">
        <f t="shared" si="4"/>
        <v>288</v>
      </c>
      <c r="O299" s="128"/>
    </row>
    <row r="300" spans="1:14" ht="15" customHeight="1">
      <c r="A300" s="116"/>
      <c r="B300" s="76" t="s">
        <v>31</v>
      </c>
      <c r="C300" s="76" t="s">
        <v>371</v>
      </c>
      <c r="D300" s="119" t="s">
        <v>26</v>
      </c>
      <c r="E300" s="120" t="s">
        <v>354</v>
      </c>
      <c r="F300" s="80" t="s">
        <v>23</v>
      </c>
      <c r="G300" s="78"/>
      <c r="H300" s="2" t="s">
        <v>54</v>
      </c>
      <c r="I300" s="2">
        <v>55</v>
      </c>
      <c r="J300" s="1">
        <f t="shared" si="4"/>
        <v>289</v>
      </c>
      <c r="N300" s="54"/>
    </row>
    <row r="301" spans="1:10" ht="15" customHeight="1">
      <c r="A301" s="116"/>
      <c r="B301" s="83" t="s">
        <v>32</v>
      </c>
      <c r="C301" s="76" t="s">
        <v>370</v>
      </c>
      <c r="D301" s="119"/>
      <c r="E301" s="121"/>
      <c r="F301" s="76" t="s">
        <v>21</v>
      </c>
      <c r="G301" s="78"/>
      <c r="H301" s="2" t="s">
        <v>54</v>
      </c>
      <c r="I301" s="2">
        <v>57</v>
      </c>
      <c r="J301" s="1">
        <f t="shared" si="4"/>
        <v>290</v>
      </c>
    </row>
    <row r="302" spans="1:10" ht="15" customHeight="1">
      <c r="A302" s="116"/>
      <c r="B302" s="76" t="s">
        <v>31</v>
      </c>
      <c r="C302" s="76" t="s">
        <v>371</v>
      </c>
      <c r="D302" s="119" t="s">
        <v>27</v>
      </c>
      <c r="E302" s="120" t="s">
        <v>363</v>
      </c>
      <c r="F302" s="80" t="s">
        <v>23</v>
      </c>
      <c r="G302" s="78"/>
      <c r="H302" s="2" t="s">
        <v>327</v>
      </c>
      <c r="I302" s="2">
        <v>55</v>
      </c>
      <c r="J302" s="1">
        <f t="shared" si="4"/>
        <v>291</v>
      </c>
    </row>
    <row r="303" spans="1:10" ht="15" customHeight="1">
      <c r="A303" s="116"/>
      <c r="B303" s="76" t="s">
        <v>32</v>
      </c>
      <c r="C303" s="76" t="s">
        <v>370</v>
      </c>
      <c r="D303" s="119"/>
      <c r="E303" s="121"/>
      <c r="F303" s="76" t="s">
        <v>21</v>
      </c>
      <c r="G303" s="87"/>
      <c r="H303" s="2" t="s">
        <v>327</v>
      </c>
      <c r="I303" s="2">
        <v>55</v>
      </c>
      <c r="J303" s="1">
        <f t="shared" si="4"/>
        <v>292</v>
      </c>
    </row>
    <row r="304" spans="1:10" ht="15" customHeight="1">
      <c r="A304" s="116"/>
      <c r="B304" s="73" t="s">
        <v>31</v>
      </c>
      <c r="C304" s="73" t="s">
        <v>375</v>
      </c>
      <c r="D304" s="119" t="s">
        <v>29</v>
      </c>
      <c r="E304" s="120" t="s">
        <v>356</v>
      </c>
      <c r="F304" s="80" t="s">
        <v>23</v>
      </c>
      <c r="G304" s="87"/>
      <c r="H304" s="2" t="s">
        <v>327</v>
      </c>
      <c r="I304" s="2">
        <v>57</v>
      </c>
      <c r="J304" s="1">
        <f t="shared" si="4"/>
        <v>293</v>
      </c>
    </row>
    <row r="305" spans="1:10" ht="15" customHeight="1">
      <c r="A305" s="116"/>
      <c r="B305" s="83" t="s">
        <v>32</v>
      </c>
      <c r="C305" s="76" t="s">
        <v>374</v>
      </c>
      <c r="D305" s="119"/>
      <c r="E305" s="121"/>
      <c r="F305" s="76" t="s">
        <v>21</v>
      </c>
      <c r="G305" s="87"/>
      <c r="H305" s="2" t="s">
        <v>327</v>
      </c>
      <c r="I305" s="2">
        <v>57</v>
      </c>
      <c r="J305" s="1">
        <f t="shared" si="4"/>
        <v>294</v>
      </c>
    </row>
    <row r="306" spans="1:10" ht="15" customHeight="1">
      <c r="A306" s="116"/>
      <c r="B306" s="76" t="s">
        <v>31</v>
      </c>
      <c r="C306" s="76" t="s">
        <v>375</v>
      </c>
      <c r="D306" s="124" t="s">
        <v>30</v>
      </c>
      <c r="E306" s="120" t="s">
        <v>364</v>
      </c>
      <c r="F306" s="80" t="s">
        <v>23</v>
      </c>
      <c r="G306" s="87"/>
      <c r="H306" s="2" t="s">
        <v>327</v>
      </c>
      <c r="I306" s="2">
        <v>57</v>
      </c>
      <c r="J306" s="1">
        <f t="shared" si="4"/>
        <v>295</v>
      </c>
    </row>
    <row r="307" spans="1:10" ht="15" customHeight="1">
      <c r="A307" s="117"/>
      <c r="B307" s="81" t="s">
        <v>32</v>
      </c>
      <c r="C307" s="81" t="s">
        <v>374</v>
      </c>
      <c r="D307" s="152"/>
      <c r="E307" s="150"/>
      <c r="F307" s="81" t="s">
        <v>21</v>
      </c>
      <c r="G307" s="82"/>
      <c r="H307" s="2" t="s">
        <v>327</v>
      </c>
      <c r="I307" s="2">
        <v>57</v>
      </c>
      <c r="J307" s="1">
        <f t="shared" si="4"/>
        <v>296</v>
      </c>
    </row>
    <row r="308" spans="1:10" ht="18.75" customHeight="1">
      <c r="A308" s="118" t="s">
        <v>361</v>
      </c>
      <c r="B308" s="84" t="s">
        <v>8</v>
      </c>
      <c r="C308" s="73" t="s">
        <v>374</v>
      </c>
      <c r="D308" s="153" t="s">
        <v>66</v>
      </c>
      <c r="E308" s="154" t="s">
        <v>358</v>
      </c>
      <c r="F308" s="84" t="s">
        <v>21</v>
      </c>
      <c r="G308" s="86"/>
      <c r="H308" s="2" t="s">
        <v>101</v>
      </c>
      <c r="I308" s="2">
        <v>57</v>
      </c>
      <c r="J308" s="1">
        <f t="shared" si="4"/>
        <v>297</v>
      </c>
    </row>
    <row r="309" spans="1:10" ht="18.75" customHeight="1">
      <c r="A309" s="113"/>
      <c r="B309" s="76" t="s">
        <v>11</v>
      </c>
      <c r="C309" s="76" t="s">
        <v>375</v>
      </c>
      <c r="D309" s="123"/>
      <c r="E309" s="121"/>
      <c r="F309" s="80" t="s">
        <v>23</v>
      </c>
      <c r="G309" s="78"/>
      <c r="H309" s="2" t="s">
        <v>101</v>
      </c>
      <c r="I309" s="2">
        <v>57</v>
      </c>
      <c r="J309" s="1">
        <f t="shared" si="4"/>
        <v>298</v>
      </c>
    </row>
    <row r="310" spans="1:10" ht="18.75" customHeight="1">
      <c r="A310" s="113" t="s">
        <v>361</v>
      </c>
      <c r="B310" s="76" t="s">
        <v>8</v>
      </c>
      <c r="C310" s="76" t="s">
        <v>374</v>
      </c>
      <c r="D310" s="122" t="s">
        <v>15</v>
      </c>
      <c r="E310" s="120" t="s">
        <v>359</v>
      </c>
      <c r="F310" s="76" t="s">
        <v>21</v>
      </c>
      <c r="G310" s="78"/>
      <c r="H310" s="2" t="s">
        <v>101</v>
      </c>
      <c r="I310" s="2">
        <v>57</v>
      </c>
      <c r="J310" s="1">
        <f t="shared" si="4"/>
        <v>299</v>
      </c>
    </row>
    <row r="311" spans="1:10" ht="18.75" customHeight="1">
      <c r="A311" s="113"/>
      <c r="B311" s="76" t="s">
        <v>11</v>
      </c>
      <c r="C311" s="76" t="s">
        <v>375</v>
      </c>
      <c r="D311" s="123"/>
      <c r="E311" s="121"/>
      <c r="F311" s="80" t="s">
        <v>23</v>
      </c>
      <c r="G311" s="78"/>
      <c r="H311" s="2" t="s">
        <v>101</v>
      </c>
      <c r="I311" s="2">
        <v>57</v>
      </c>
      <c r="J311" s="1">
        <f t="shared" si="4"/>
        <v>300</v>
      </c>
    </row>
    <row r="312" spans="1:10" ht="18.75" customHeight="1">
      <c r="A312" s="113"/>
      <c r="B312" s="76" t="s">
        <v>8</v>
      </c>
      <c r="C312" s="76" t="s">
        <v>374</v>
      </c>
      <c r="D312" s="122" t="s">
        <v>14</v>
      </c>
      <c r="E312" s="120" t="s">
        <v>393</v>
      </c>
      <c r="F312" s="76" t="s">
        <v>21</v>
      </c>
      <c r="G312" s="78"/>
      <c r="H312" s="2" t="s">
        <v>54</v>
      </c>
      <c r="I312" s="2">
        <v>56</v>
      </c>
      <c r="J312" s="1">
        <f t="shared" si="4"/>
        <v>301</v>
      </c>
    </row>
    <row r="313" spans="1:10" ht="18.75" customHeight="1">
      <c r="A313" s="113"/>
      <c r="B313" s="76" t="s">
        <v>11</v>
      </c>
      <c r="C313" s="76" t="s">
        <v>375</v>
      </c>
      <c r="D313" s="123"/>
      <c r="E313" s="121"/>
      <c r="F313" s="80" t="s">
        <v>23</v>
      </c>
      <c r="G313" s="78"/>
      <c r="H313" s="2" t="s">
        <v>54</v>
      </c>
      <c r="I313" s="2">
        <v>56</v>
      </c>
      <c r="J313" s="1">
        <f t="shared" si="4"/>
        <v>302</v>
      </c>
    </row>
    <row r="314" spans="1:10" ht="18.75" customHeight="1">
      <c r="A314" s="113"/>
      <c r="B314" s="76" t="s">
        <v>8</v>
      </c>
      <c r="C314" s="76" t="s">
        <v>374</v>
      </c>
      <c r="D314" s="122" t="s">
        <v>229</v>
      </c>
      <c r="E314" s="120" t="s">
        <v>357</v>
      </c>
      <c r="F314" s="76" t="s">
        <v>21</v>
      </c>
      <c r="G314" s="78"/>
      <c r="H314" s="2" t="s">
        <v>101</v>
      </c>
      <c r="I314" s="2">
        <v>56</v>
      </c>
      <c r="J314" s="1">
        <f t="shared" si="4"/>
        <v>303</v>
      </c>
    </row>
    <row r="315" spans="1:10" ht="18.75" customHeight="1">
      <c r="A315" s="113"/>
      <c r="B315" s="76" t="s">
        <v>11</v>
      </c>
      <c r="C315" s="76" t="s">
        <v>375</v>
      </c>
      <c r="D315" s="123"/>
      <c r="E315" s="121"/>
      <c r="F315" s="80" t="s">
        <v>23</v>
      </c>
      <c r="G315" s="78"/>
      <c r="H315" s="2" t="s">
        <v>101</v>
      </c>
      <c r="I315" s="2">
        <v>56</v>
      </c>
      <c r="J315" s="1">
        <f t="shared" si="4"/>
        <v>304</v>
      </c>
    </row>
    <row r="316" spans="1:10" ht="18.75" customHeight="1">
      <c r="A316" s="113"/>
      <c r="B316" s="76" t="s">
        <v>8</v>
      </c>
      <c r="C316" s="76" t="s">
        <v>375</v>
      </c>
      <c r="D316" s="122" t="s">
        <v>17</v>
      </c>
      <c r="E316" s="120" t="s">
        <v>360</v>
      </c>
      <c r="F316" s="80" t="s">
        <v>23</v>
      </c>
      <c r="G316" s="78"/>
      <c r="H316" s="2" t="s">
        <v>101</v>
      </c>
      <c r="I316" s="2">
        <v>56</v>
      </c>
      <c r="J316" s="1">
        <f t="shared" si="4"/>
        <v>305</v>
      </c>
    </row>
    <row r="317" spans="1:10" ht="18.75" customHeight="1">
      <c r="A317" s="113"/>
      <c r="B317" s="76" t="s">
        <v>11</v>
      </c>
      <c r="C317" s="76" t="s">
        <v>374</v>
      </c>
      <c r="D317" s="123"/>
      <c r="E317" s="121"/>
      <c r="F317" s="76" t="s">
        <v>21</v>
      </c>
      <c r="G317" s="78"/>
      <c r="H317" s="2" t="s">
        <v>101</v>
      </c>
      <c r="I317" s="2">
        <v>56</v>
      </c>
      <c r="J317" s="1">
        <f t="shared" si="4"/>
        <v>306</v>
      </c>
    </row>
    <row r="318" spans="1:10" ht="18.75" customHeight="1">
      <c r="A318" s="113"/>
      <c r="B318" s="76" t="s">
        <v>8</v>
      </c>
      <c r="C318" s="76" t="s">
        <v>375</v>
      </c>
      <c r="D318" s="122" t="s">
        <v>16</v>
      </c>
      <c r="E318" s="120" t="s">
        <v>343</v>
      </c>
      <c r="F318" s="80" t="s">
        <v>23</v>
      </c>
      <c r="G318" s="78"/>
      <c r="H318" s="2" t="s">
        <v>54</v>
      </c>
      <c r="I318" s="2">
        <v>57</v>
      </c>
      <c r="J318" s="1">
        <f t="shared" si="4"/>
        <v>307</v>
      </c>
    </row>
    <row r="319" spans="1:10" ht="18.75" customHeight="1">
      <c r="A319" s="113"/>
      <c r="B319" s="76" t="s">
        <v>11</v>
      </c>
      <c r="C319" s="76" t="s">
        <v>374</v>
      </c>
      <c r="D319" s="123"/>
      <c r="E319" s="121"/>
      <c r="F319" s="76" t="s">
        <v>21</v>
      </c>
      <c r="G319" s="78"/>
      <c r="H319" s="2" t="s">
        <v>54</v>
      </c>
      <c r="I319" s="2">
        <v>57</v>
      </c>
      <c r="J319" s="1">
        <f t="shared" si="4"/>
        <v>308</v>
      </c>
    </row>
    <row r="320" spans="1:10" ht="18.75" customHeight="1">
      <c r="A320" s="113"/>
      <c r="B320" s="76" t="s">
        <v>8</v>
      </c>
      <c r="C320" s="76" t="s">
        <v>375</v>
      </c>
      <c r="D320" s="122" t="s">
        <v>18</v>
      </c>
      <c r="E320" s="120" t="s">
        <v>352</v>
      </c>
      <c r="F320" s="80" t="s">
        <v>23</v>
      </c>
      <c r="G320" s="78"/>
      <c r="H320" s="2" t="s">
        <v>100</v>
      </c>
      <c r="I320" s="2">
        <v>57</v>
      </c>
      <c r="J320" s="1">
        <f t="shared" si="4"/>
        <v>309</v>
      </c>
    </row>
    <row r="321" spans="1:10" ht="18.75" customHeight="1">
      <c r="A321" s="113"/>
      <c r="B321" s="76" t="s">
        <v>11</v>
      </c>
      <c r="C321" s="76" t="s">
        <v>374</v>
      </c>
      <c r="D321" s="123"/>
      <c r="E321" s="121"/>
      <c r="F321" s="76" t="s">
        <v>21</v>
      </c>
      <c r="G321" s="78"/>
      <c r="H321" s="2" t="s">
        <v>100</v>
      </c>
      <c r="I321" s="2">
        <v>57</v>
      </c>
      <c r="J321" s="1">
        <f t="shared" si="4"/>
        <v>310</v>
      </c>
    </row>
    <row r="322" spans="1:12" ht="18.75" customHeight="1">
      <c r="A322" s="113"/>
      <c r="B322" s="76" t="s">
        <v>8</v>
      </c>
      <c r="C322" s="76" t="s">
        <v>375</v>
      </c>
      <c r="D322" s="129" t="s">
        <v>228</v>
      </c>
      <c r="E322" s="120" t="s">
        <v>351</v>
      </c>
      <c r="F322" s="80" t="s">
        <v>23</v>
      </c>
      <c r="G322" s="78"/>
      <c r="H322" s="2" t="s">
        <v>100</v>
      </c>
      <c r="I322" s="2">
        <v>57</v>
      </c>
      <c r="J322" s="1">
        <f t="shared" si="4"/>
        <v>311</v>
      </c>
      <c r="L322" s="1" t="s">
        <v>405</v>
      </c>
    </row>
    <row r="323" spans="1:12" ht="18.75" customHeight="1">
      <c r="A323" s="114"/>
      <c r="B323" s="81" t="s">
        <v>11</v>
      </c>
      <c r="C323" s="81" t="s">
        <v>374</v>
      </c>
      <c r="D323" s="130"/>
      <c r="E323" s="150"/>
      <c r="F323" s="81" t="s">
        <v>21</v>
      </c>
      <c r="G323" s="82"/>
      <c r="H323" s="2" t="s">
        <v>100</v>
      </c>
      <c r="I323" s="2">
        <v>57</v>
      </c>
      <c r="J323" s="1">
        <f t="shared" si="4"/>
        <v>312</v>
      </c>
      <c r="L323" s="1" t="s">
        <v>406</v>
      </c>
    </row>
    <row r="324" spans="1:7" ht="16.5" customHeight="1">
      <c r="A324" s="49" t="s">
        <v>221</v>
      </c>
      <c r="B324" s="49"/>
      <c r="C324" s="49"/>
      <c r="D324" s="49"/>
      <c r="E324" s="49"/>
      <c r="F324" s="49"/>
      <c r="G324" s="49"/>
    </row>
    <row r="325" spans="1:7" ht="0.75" customHeight="1">
      <c r="A325" s="49"/>
      <c r="B325" s="49"/>
      <c r="C325" s="49"/>
      <c r="D325" s="49"/>
      <c r="E325" s="49"/>
      <c r="F325" s="49"/>
      <c r="G325" s="49"/>
    </row>
    <row r="326" spans="1:7" ht="6" customHeight="1">
      <c r="A326" s="151" t="s">
        <v>423</v>
      </c>
      <c r="B326" s="151"/>
      <c r="C326" s="151"/>
      <c r="D326" s="151"/>
      <c r="E326" s="151"/>
      <c r="F326" s="151"/>
      <c r="G326" s="151"/>
    </row>
    <row r="327" spans="1:7" ht="2.25" customHeight="1">
      <c r="A327" s="151"/>
      <c r="B327" s="151"/>
      <c r="C327" s="151"/>
      <c r="D327" s="151"/>
      <c r="E327" s="151"/>
      <c r="F327" s="151"/>
      <c r="G327" s="151"/>
    </row>
    <row r="328" spans="1:7" ht="54.75" customHeight="1">
      <c r="A328" s="151"/>
      <c r="B328" s="151"/>
      <c r="C328" s="151"/>
      <c r="D328" s="151"/>
      <c r="E328" s="151"/>
      <c r="F328" s="151"/>
      <c r="G328" s="151"/>
    </row>
    <row r="329" spans="1:7" ht="15.75" customHeight="1">
      <c r="A329" s="50"/>
      <c r="B329" s="50"/>
      <c r="C329" s="50"/>
      <c r="D329" s="50"/>
      <c r="E329" s="50"/>
      <c r="F329" s="148" t="s">
        <v>427</v>
      </c>
      <c r="G329" s="148"/>
    </row>
    <row r="330" spans="1:7" ht="15.75">
      <c r="A330" s="51"/>
      <c r="B330" s="51"/>
      <c r="C330" s="51"/>
      <c r="D330" s="51"/>
      <c r="E330" s="51"/>
      <c r="F330" s="149" t="s">
        <v>222</v>
      </c>
      <c r="G330" s="149"/>
    </row>
    <row r="331" spans="1:7" ht="15.75">
      <c r="A331" s="51"/>
      <c r="B331" s="51"/>
      <c r="C331" s="51"/>
      <c r="D331" s="51"/>
      <c r="E331" s="51"/>
      <c r="F331" s="149" t="s">
        <v>223</v>
      </c>
      <c r="G331" s="149"/>
    </row>
    <row r="332" spans="1:7" ht="15.75">
      <c r="A332" s="51"/>
      <c r="B332" s="51"/>
      <c r="C332" s="51"/>
      <c r="D332" s="51"/>
      <c r="E332" s="51"/>
      <c r="F332" s="147" t="s">
        <v>384</v>
      </c>
      <c r="G332" s="147"/>
    </row>
    <row r="333" spans="1:7" ht="15.75">
      <c r="A333" s="51"/>
      <c r="B333" s="51"/>
      <c r="C333" s="51"/>
      <c r="D333" s="51"/>
      <c r="E333" s="51"/>
      <c r="F333" s="149" t="s">
        <v>428</v>
      </c>
      <c r="G333" s="149"/>
    </row>
    <row r="334" spans="1:7" ht="15.75">
      <c r="A334" s="51"/>
      <c r="B334" s="51"/>
      <c r="C334" s="51"/>
      <c r="D334" s="51"/>
      <c r="E334" s="51"/>
      <c r="F334" s="52"/>
      <c r="G334" s="52"/>
    </row>
    <row r="335" spans="1:7" ht="15.75">
      <c r="A335" s="51"/>
      <c r="B335" s="51"/>
      <c r="C335" s="51"/>
      <c r="D335" s="51"/>
      <c r="E335" s="51"/>
      <c r="F335" s="52"/>
      <c r="G335" s="52"/>
    </row>
    <row r="336" spans="6:7" ht="15.75">
      <c r="F336" s="147"/>
      <c r="G336" s="147"/>
    </row>
  </sheetData>
  <sheetProtection/>
  <autoFilter ref="A11:O324"/>
  <mergeCells count="351">
    <mergeCell ref="F332:G332"/>
    <mergeCell ref="F333:G333"/>
    <mergeCell ref="E288:E289"/>
    <mergeCell ref="E320:E321"/>
    <mergeCell ref="D308:D309"/>
    <mergeCell ref="D294:D295"/>
    <mergeCell ref="D310:D311"/>
    <mergeCell ref="E310:E311"/>
    <mergeCell ref="E308:E309"/>
    <mergeCell ref="E306:E307"/>
    <mergeCell ref="A326:G328"/>
    <mergeCell ref="D304:D305"/>
    <mergeCell ref="D306:D307"/>
    <mergeCell ref="D298:D299"/>
    <mergeCell ref="E298:E299"/>
    <mergeCell ref="D312:D313"/>
    <mergeCell ref="D320:D321"/>
    <mergeCell ref="D314:D315"/>
    <mergeCell ref="E314:E315"/>
    <mergeCell ref="E318:E319"/>
    <mergeCell ref="D278:D279"/>
    <mergeCell ref="E278:E279"/>
    <mergeCell ref="D274:D275"/>
    <mergeCell ref="D270:D271"/>
    <mergeCell ref="D286:D287"/>
    <mergeCell ref="E286:E287"/>
    <mergeCell ref="D282:D283"/>
    <mergeCell ref="E282:E283"/>
    <mergeCell ref="D272:D273"/>
    <mergeCell ref="E272:E273"/>
    <mergeCell ref="F336:G336"/>
    <mergeCell ref="E300:E301"/>
    <mergeCell ref="F329:G329"/>
    <mergeCell ref="F330:G330"/>
    <mergeCell ref="F331:G331"/>
    <mergeCell ref="D300:D301"/>
    <mergeCell ref="E322:E323"/>
    <mergeCell ref="E312:E313"/>
    <mergeCell ref="E302:E303"/>
    <mergeCell ref="E304:E305"/>
    <mergeCell ref="A12:A39"/>
    <mergeCell ref="A72:A103"/>
    <mergeCell ref="D244:D245"/>
    <mergeCell ref="E244:E245"/>
    <mergeCell ref="A224:A251"/>
    <mergeCell ref="A164:A195"/>
    <mergeCell ref="D246:D247"/>
    <mergeCell ref="E246:E247"/>
    <mergeCell ref="D248:D249"/>
    <mergeCell ref="E250:E251"/>
    <mergeCell ref="E260:E261"/>
    <mergeCell ref="D266:D267"/>
    <mergeCell ref="E266:E267"/>
    <mergeCell ref="D264:D265"/>
    <mergeCell ref="E256:E257"/>
    <mergeCell ref="D260:D261"/>
    <mergeCell ref="E262:E263"/>
    <mergeCell ref="D254:D255"/>
    <mergeCell ref="E254:E255"/>
    <mergeCell ref="E270:E271"/>
    <mergeCell ref="D268:D269"/>
    <mergeCell ref="E268:E269"/>
    <mergeCell ref="D258:D259"/>
    <mergeCell ref="E258:E259"/>
    <mergeCell ref="D262:D263"/>
    <mergeCell ref="D256:D257"/>
    <mergeCell ref="E264:E265"/>
    <mergeCell ref="D240:D241"/>
    <mergeCell ref="E240:E241"/>
    <mergeCell ref="D242:D243"/>
    <mergeCell ref="E242:E243"/>
    <mergeCell ref="D252:D253"/>
    <mergeCell ref="E252:E253"/>
    <mergeCell ref="D250:D251"/>
    <mergeCell ref="D230:D231"/>
    <mergeCell ref="E230:E231"/>
    <mergeCell ref="D232:D233"/>
    <mergeCell ref="E232:E233"/>
    <mergeCell ref="D236:D237"/>
    <mergeCell ref="E236:E237"/>
    <mergeCell ref="E248:E249"/>
    <mergeCell ref="D238:D239"/>
    <mergeCell ref="E238:E239"/>
    <mergeCell ref="D224:D225"/>
    <mergeCell ref="E224:E225"/>
    <mergeCell ref="D226:D227"/>
    <mergeCell ref="E226:E227"/>
    <mergeCell ref="D228:D229"/>
    <mergeCell ref="E228:E229"/>
    <mergeCell ref="D216:D217"/>
    <mergeCell ref="E216:E217"/>
    <mergeCell ref="D218:D219"/>
    <mergeCell ref="E218:E219"/>
    <mergeCell ref="D222:D223"/>
    <mergeCell ref="E222:E223"/>
    <mergeCell ref="E220:E221"/>
    <mergeCell ref="D210:D211"/>
    <mergeCell ref="E210:E211"/>
    <mergeCell ref="D212:D213"/>
    <mergeCell ref="E212:E213"/>
    <mergeCell ref="D214:D215"/>
    <mergeCell ref="E214:E215"/>
    <mergeCell ref="D204:D205"/>
    <mergeCell ref="E204:E205"/>
    <mergeCell ref="D206:D207"/>
    <mergeCell ref="E206:E207"/>
    <mergeCell ref="D208:D209"/>
    <mergeCell ref="E208:E209"/>
    <mergeCell ref="D198:D199"/>
    <mergeCell ref="E198:E199"/>
    <mergeCell ref="D200:D201"/>
    <mergeCell ref="E200:E201"/>
    <mergeCell ref="D202:D203"/>
    <mergeCell ref="E202:E203"/>
    <mergeCell ref="D196:D197"/>
    <mergeCell ref="E196:E197"/>
    <mergeCell ref="D188:D189"/>
    <mergeCell ref="E188:E189"/>
    <mergeCell ref="D190:D191"/>
    <mergeCell ref="E190:E191"/>
    <mergeCell ref="D192:D193"/>
    <mergeCell ref="E192:E193"/>
    <mergeCell ref="D184:D185"/>
    <mergeCell ref="E184:E185"/>
    <mergeCell ref="D186:D187"/>
    <mergeCell ref="E186:E187"/>
    <mergeCell ref="D194:D195"/>
    <mergeCell ref="E194:E195"/>
    <mergeCell ref="D170:D171"/>
    <mergeCell ref="E170:E171"/>
    <mergeCell ref="D172:D173"/>
    <mergeCell ref="E172:E173"/>
    <mergeCell ref="D164:D165"/>
    <mergeCell ref="E164:E165"/>
    <mergeCell ref="D166:D167"/>
    <mergeCell ref="E166:E167"/>
    <mergeCell ref="D168:D169"/>
    <mergeCell ref="E168:E169"/>
    <mergeCell ref="D160:D161"/>
    <mergeCell ref="E160:E161"/>
    <mergeCell ref="D162:D163"/>
    <mergeCell ref="E162:E163"/>
    <mergeCell ref="D154:D155"/>
    <mergeCell ref="E154:E155"/>
    <mergeCell ref="D156:D157"/>
    <mergeCell ref="E156:E157"/>
    <mergeCell ref="D158:D159"/>
    <mergeCell ref="E158:E159"/>
    <mergeCell ref="D144:D145"/>
    <mergeCell ref="E144:E145"/>
    <mergeCell ref="D148:D149"/>
    <mergeCell ref="E148:E149"/>
    <mergeCell ref="D152:D153"/>
    <mergeCell ref="E152:E153"/>
    <mergeCell ref="D146:D147"/>
    <mergeCell ref="E146:E147"/>
    <mergeCell ref="D138:D139"/>
    <mergeCell ref="E138:E139"/>
    <mergeCell ref="D140:D141"/>
    <mergeCell ref="E140:E141"/>
    <mergeCell ref="D142:D143"/>
    <mergeCell ref="E142:E143"/>
    <mergeCell ref="D136:D137"/>
    <mergeCell ref="E136:E137"/>
    <mergeCell ref="D128:D129"/>
    <mergeCell ref="E128:E129"/>
    <mergeCell ref="D130:D131"/>
    <mergeCell ref="E130:E131"/>
    <mergeCell ref="D132:D133"/>
    <mergeCell ref="E132:E133"/>
    <mergeCell ref="D124:D125"/>
    <mergeCell ref="E124:E125"/>
    <mergeCell ref="D126:D127"/>
    <mergeCell ref="E126:E127"/>
    <mergeCell ref="D134:D135"/>
    <mergeCell ref="E134:E135"/>
    <mergeCell ref="D118:D119"/>
    <mergeCell ref="E118:E119"/>
    <mergeCell ref="D120:D121"/>
    <mergeCell ref="E120:E121"/>
    <mergeCell ref="D122:D123"/>
    <mergeCell ref="E122:E123"/>
    <mergeCell ref="D112:D113"/>
    <mergeCell ref="E112:E113"/>
    <mergeCell ref="D114:D115"/>
    <mergeCell ref="E114:E115"/>
    <mergeCell ref="D116:D117"/>
    <mergeCell ref="E116:E117"/>
    <mergeCell ref="D106:D107"/>
    <mergeCell ref="E106:E107"/>
    <mergeCell ref="D108:D109"/>
    <mergeCell ref="E108:E109"/>
    <mergeCell ref="D110:D111"/>
    <mergeCell ref="E110:E111"/>
    <mergeCell ref="D100:D101"/>
    <mergeCell ref="E100:E101"/>
    <mergeCell ref="D102:D103"/>
    <mergeCell ref="E102:E103"/>
    <mergeCell ref="D104:D105"/>
    <mergeCell ref="E104:E105"/>
    <mergeCell ref="D94:D95"/>
    <mergeCell ref="E94:E95"/>
    <mergeCell ref="D96:D97"/>
    <mergeCell ref="E96:E97"/>
    <mergeCell ref="D98:D99"/>
    <mergeCell ref="E98:E99"/>
    <mergeCell ref="E86:E87"/>
    <mergeCell ref="D88:D89"/>
    <mergeCell ref="E88:E89"/>
    <mergeCell ref="D90:D91"/>
    <mergeCell ref="E90:E91"/>
    <mergeCell ref="D92:D93"/>
    <mergeCell ref="E92:E93"/>
    <mergeCell ref="E80:E81"/>
    <mergeCell ref="D82:D83"/>
    <mergeCell ref="E82:E83"/>
    <mergeCell ref="D302:D303"/>
    <mergeCell ref="D80:D81"/>
    <mergeCell ref="D150:D151"/>
    <mergeCell ref="E150:E151"/>
    <mergeCell ref="D220:D221"/>
    <mergeCell ref="E84:E85"/>
    <mergeCell ref="D86:D87"/>
    <mergeCell ref="D74:D75"/>
    <mergeCell ref="E74:E75"/>
    <mergeCell ref="D76:D77"/>
    <mergeCell ref="E76:E77"/>
    <mergeCell ref="D78:D79"/>
    <mergeCell ref="E78:E79"/>
    <mergeCell ref="D68:D69"/>
    <mergeCell ref="E68:E69"/>
    <mergeCell ref="D70:D71"/>
    <mergeCell ref="E70:E71"/>
    <mergeCell ref="D72:D73"/>
    <mergeCell ref="E72:E73"/>
    <mergeCell ref="D62:D63"/>
    <mergeCell ref="E62:E63"/>
    <mergeCell ref="D64:D65"/>
    <mergeCell ref="E64:E65"/>
    <mergeCell ref="D66:D67"/>
    <mergeCell ref="E66:E67"/>
    <mergeCell ref="D56:D57"/>
    <mergeCell ref="E56:E57"/>
    <mergeCell ref="D58:D59"/>
    <mergeCell ref="E58:E59"/>
    <mergeCell ref="D60:D61"/>
    <mergeCell ref="E60:E61"/>
    <mergeCell ref="D50:D51"/>
    <mergeCell ref="E50:E51"/>
    <mergeCell ref="D52:D53"/>
    <mergeCell ref="E52:E53"/>
    <mergeCell ref="D54:D55"/>
    <mergeCell ref="E54:E55"/>
    <mergeCell ref="D44:D45"/>
    <mergeCell ref="E44:E45"/>
    <mergeCell ref="D46:D47"/>
    <mergeCell ref="E46:E47"/>
    <mergeCell ref="D48:D49"/>
    <mergeCell ref="E48:E49"/>
    <mergeCell ref="D38:D39"/>
    <mergeCell ref="E38:E39"/>
    <mergeCell ref="D40:D41"/>
    <mergeCell ref="E40:E41"/>
    <mergeCell ref="D42:D43"/>
    <mergeCell ref="E42:E43"/>
    <mergeCell ref="D32:D33"/>
    <mergeCell ref="E32:E33"/>
    <mergeCell ref="D34:D35"/>
    <mergeCell ref="E34:E35"/>
    <mergeCell ref="D36:D37"/>
    <mergeCell ref="E36:E37"/>
    <mergeCell ref="D26:D27"/>
    <mergeCell ref="E26:E27"/>
    <mergeCell ref="D28:D29"/>
    <mergeCell ref="E28:E29"/>
    <mergeCell ref="D30:D31"/>
    <mergeCell ref="E30:E31"/>
    <mergeCell ref="D20:D21"/>
    <mergeCell ref="E20:E21"/>
    <mergeCell ref="D22:D23"/>
    <mergeCell ref="E22:E23"/>
    <mergeCell ref="D24:D25"/>
    <mergeCell ref="E24:E25"/>
    <mergeCell ref="D14:D15"/>
    <mergeCell ref="E14:E15"/>
    <mergeCell ref="D16:D17"/>
    <mergeCell ref="E16:E17"/>
    <mergeCell ref="D18:D19"/>
    <mergeCell ref="E18:E19"/>
    <mergeCell ref="B10:B11"/>
    <mergeCell ref="C10:C11"/>
    <mergeCell ref="D10:D11"/>
    <mergeCell ref="F10:F11"/>
    <mergeCell ref="G10:G11"/>
    <mergeCell ref="D12:D13"/>
    <mergeCell ref="E12:E13"/>
    <mergeCell ref="D84:D85"/>
    <mergeCell ref="A1:D1"/>
    <mergeCell ref="E1:G1"/>
    <mergeCell ref="A2:D2"/>
    <mergeCell ref="E2:G2"/>
    <mergeCell ref="A4:G4"/>
    <mergeCell ref="A5:G5"/>
    <mergeCell ref="A6:G6"/>
    <mergeCell ref="A7:G7"/>
    <mergeCell ref="A10:A11"/>
    <mergeCell ref="D176:D177"/>
    <mergeCell ref="E176:E177"/>
    <mergeCell ref="D178:D179"/>
    <mergeCell ref="E178:E179"/>
    <mergeCell ref="D180:D181"/>
    <mergeCell ref="E180:E181"/>
    <mergeCell ref="D182:D183"/>
    <mergeCell ref="E182:E183"/>
    <mergeCell ref="D276:D277"/>
    <mergeCell ref="E276:E277"/>
    <mergeCell ref="D318:D319"/>
    <mergeCell ref="D322:D323"/>
    <mergeCell ref="D288:D289"/>
    <mergeCell ref="E280:E281"/>
    <mergeCell ref="D284:D285"/>
    <mergeCell ref="E284:E285"/>
    <mergeCell ref="O298:O299"/>
    <mergeCell ref="D290:D291"/>
    <mergeCell ref="E290:E291"/>
    <mergeCell ref="D292:D293"/>
    <mergeCell ref="E292:E293"/>
    <mergeCell ref="E294:E295"/>
    <mergeCell ref="D174:D175"/>
    <mergeCell ref="E174:E175"/>
    <mergeCell ref="D234:D235"/>
    <mergeCell ref="E234:E235"/>
    <mergeCell ref="D316:D317"/>
    <mergeCell ref="E316:E317"/>
    <mergeCell ref="D296:D297"/>
    <mergeCell ref="E296:E297"/>
    <mergeCell ref="D280:D281"/>
    <mergeCell ref="E274:E275"/>
    <mergeCell ref="A40:A53"/>
    <mergeCell ref="A54:A71"/>
    <mergeCell ref="A104:A105"/>
    <mergeCell ref="A106:A135"/>
    <mergeCell ref="A136:A157"/>
    <mergeCell ref="A158:A163"/>
    <mergeCell ref="A310:A323"/>
    <mergeCell ref="A252:A259"/>
    <mergeCell ref="A260:A279"/>
    <mergeCell ref="A196:A209"/>
    <mergeCell ref="A210:A223"/>
    <mergeCell ref="A280:A307"/>
    <mergeCell ref="A308:A309"/>
  </mergeCells>
  <printOptions/>
  <pageMargins left="0.4330708661417323" right="0.1968503937007874" top="0.64" bottom="0.31496062992125984" header="0.71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9.140625" style="58" customWidth="1"/>
    <col min="2" max="2" width="12.28125" style="58" customWidth="1"/>
    <col min="3" max="4" width="9.140625" style="58" customWidth="1"/>
    <col min="5" max="5" width="18.28125" style="58" customWidth="1"/>
    <col min="6" max="6" width="26.140625" style="58" customWidth="1"/>
    <col min="7" max="7" width="9.421875" style="58" customWidth="1"/>
    <col min="8" max="8" width="9.140625" style="58" customWidth="1"/>
    <col min="9" max="9" width="14.140625" style="58" customWidth="1"/>
    <col min="10" max="12" width="9.140625" style="58" customWidth="1"/>
    <col min="13" max="13" width="10.140625" style="58" bestFit="1" customWidth="1"/>
    <col min="14" max="16384" width="9.140625" style="58" customWidth="1"/>
  </cols>
  <sheetData>
    <row r="1" spans="1:7" s="57" customFormat="1" ht="15">
      <c r="A1" s="159" t="s">
        <v>216</v>
      </c>
      <c r="B1" s="159"/>
      <c r="C1" s="159"/>
      <c r="D1" s="159"/>
      <c r="E1" s="160" t="s">
        <v>218</v>
      </c>
      <c r="F1" s="160"/>
      <c r="G1" s="160"/>
    </row>
    <row r="2" spans="1:7" s="57" customFormat="1" ht="15">
      <c r="A2" s="161" t="s">
        <v>217</v>
      </c>
      <c r="B2" s="161"/>
      <c r="C2" s="161"/>
      <c r="D2" s="161"/>
      <c r="E2" s="161" t="s">
        <v>219</v>
      </c>
      <c r="F2" s="161"/>
      <c r="G2" s="161"/>
    </row>
    <row r="4" spans="1:7" ht="20.25">
      <c r="A4" s="162" t="s">
        <v>424</v>
      </c>
      <c r="B4" s="162"/>
      <c r="C4" s="162"/>
      <c r="D4" s="162"/>
      <c r="E4" s="162"/>
      <c r="F4" s="162"/>
      <c r="G4" s="162"/>
    </row>
    <row r="5" spans="1:7" ht="20.25" customHeight="1">
      <c r="A5" s="163" t="s">
        <v>232</v>
      </c>
      <c r="B5" s="163"/>
      <c r="C5" s="163"/>
      <c r="D5" s="163"/>
      <c r="E5" s="163"/>
      <c r="F5" s="163"/>
      <c r="G5" s="163"/>
    </row>
    <row r="6" spans="1:7" ht="15" customHeight="1">
      <c r="A6" s="163" t="s">
        <v>409</v>
      </c>
      <c r="B6" s="163"/>
      <c r="C6" s="163"/>
      <c r="D6" s="163"/>
      <c r="E6" s="163"/>
      <c r="F6" s="163"/>
      <c r="G6" s="163"/>
    </row>
    <row r="7" spans="1:7" ht="16.5" thickBot="1">
      <c r="A7" s="170" t="s">
        <v>426</v>
      </c>
      <c r="B7" s="170"/>
      <c r="C7" s="170"/>
      <c r="D7" s="170"/>
      <c r="E7" s="170"/>
      <c r="F7" s="170"/>
      <c r="G7" s="170"/>
    </row>
    <row r="8" spans="1:7" ht="15.75">
      <c r="A8" s="171" t="s">
        <v>0</v>
      </c>
      <c r="B8" s="155" t="s">
        <v>1</v>
      </c>
      <c r="C8" s="155" t="s">
        <v>2</v>
      </c>
      <c r="D8" s="155" t="s">
        <v>3</v>
      </c>
      <c r="E8" s="59" t="s">
        <v>4</v>
      </c>
      <c r="F8" s="155" t="s">
        <v>6</v>
      </c>
      <c r="G8" s="157" t="s">
        <v>7</v>
      </c>
    </row>
    <row r="9" spans="1:7" ht="12" customHeight="1">
      <c r="A9" s="172"/>
      <c r="B9" s="156"/>
      <c r="C9" s="156"/>
      <c r="D9" s="156"/>
      <c r="E9" s="60" t="s">
        <v>5</v>
      </c>
      <c r="F9" s="156"/>
      <c r="G9" s="158"/>
    </row>
    <row r="10" spans="1:9" ht="19.5" customHeight="1">
      <c r="A10" s="164" t="s">
        <v>413</v>
      </c>
      <c r="B10" s="61" t="s">
        <v>8</v>
      </c>
      <c r="C10" s="61" t="s">
        <v>372</v>
      </c>
      <c r="D10" s="166" t="s">
        <v>14</v>
      </c>
      <c r="E10" s="168" t="s">
        <v>407</v>
      </c>
      <c r="F10" s="62" t="s">
        <v>10</v>
      </c>
      <c r="G10" s="63"/>
      <c r="I10" s="58">
        <v>1</v>
      </c>
    </row>
    <row r="11" spans="1:9" ht="19.5" customHeight="1">
      <c r="A11" s="165"/>
      <c r="B11" s="64" t="s">
        <v>11</v>
      </c>
      <c r="C11" s="64" t="s">
        <v>373</v>
      </c>
      <c r="D11" s="167"/>
      <c r="E11" s="169"/>
      <c r="F11" s="65" t="s">
        <v>13</v>
      </c>
      <c r="G11" s="66"/>
      <c r="I11" s="58">
        <v>2</v>
      </c>
    </row>
    <row r="12" spans="1:9" ht="19.5" customHeight="1">
      <c r="A12" s="165"/>
      <c r="B12" s="64" t="s">
        <v>31</v>
      </c>
      <c r="C12" s="64" t="s">
        <v>374</v>
      </c>
      <c r="D12" s="167" t="s">
        <v>14</v>
      </c>
      <c r="E12" s="169" t="s">
        <v>407</v>
      </c>
      <c r="F12" s="64" t="s">
        <v>21</v>
      </c>
      <c r="G12" s="66"/>
      <c r="I12" s="58">
        <v>3</v>
      </c>
    </row>
    <row r="13" spans="1:9" ht="19.5" customHeight="1" thickBot="1">
      <c r="A13" s="165"/>
      <c r="B13" s="64" t="s">
        <v>32</v>
      </c>
      <c r="C13" s="64" t="s">
        <v>375</v>
      </c>
      <c r="D13" s="167"/>
      <c r="E13" s="169"/>
      <c r="F13" s="67" t="s">
        <v>23</v>
      </c>
      <c r="G13" s="66"/>
      <c r="I13" s="58">
        <v>4</v>
      </c>
    </row>
    <row r="14" spans="1:8" ht="15.75">
      <c r="A14" s="44" t="s">
        <v>221</v>
      </c>
      <c r="B14" s="173"/>
      <c r="C14" s="173"/>
      <c r="D14" s="173"/>
      <c r="E14" s="173"/>
      <c r="F14" s="173"/>
      <c r="G14" s="173"/>
      <c r="H14" s="68"/>
    </row>
    <row r="15" spans="1:7" ht="15.75" customHeight="1">
      <c r="A15" s="174" t="s">
        <v>385</v>
      </c>
      <c r="B15" s="174"/>
      <c r="C15" s="174"/>
      <c r="D15" s="174"/>
      <c r="E15" s="174"/>
      <c r="F15" s="174"/>
      <c r="G15" s="174"/>
    </row>
    <row r="16" spans="1:7" ht="32.25" customHeight="1">
      <c r="A16" s="174"/>
      <c r="B16" s="174"/>
      <c r="C16" s="174"/>
      <c r="D16" s="174"/>
      <c r="E16" s="174"/>
      <c r="F16" s="174"/>
      <c r="G16" s="174"/>
    </row>
    <row r="17" spans="1:7" ht="15.75" customHeight="1">
      <c r="A17" s="56"/>
      <c r="B17" s="56"/>
      <c r="C17" s="56"/>
      <c r="D17" s="56"/>
      <c r="E17" s="56"/>
      <c r="F17" s="148" t="s">
        <v>427</v>
      </c>
      <c r="G17" s="148"/>
    </row>
    <row r="18" spans="1:7" ht="15.75">
      <c r="A18" s="15"/>
      <c r="B18" s="15"/>
      <c r="C18" s="15"/>
      <c r="D18" s="15"/>
      <c r="E18" s="15"/>
      <c r="F18" s="149" t="s">
        <v>222</v>
      </c>
      <c r="G18" s="149"/>
    </row>
    <row r="19" spans="1:7" ht="15.75">
      <c r="A19" s="15"/>
      <c r="B19" s="15"/>
      <c r="C19" s="15"/>
      <c r="D19" s="15"/>
      <c r="E19" s="15"/>
      <c r="F19" s="149" t="s">
        <v>223</v>
      </c>
      <c r="G19" s="149"/>
    </row>
    <row r="20" spans="1:7" ht="15.75">
      <c r="A20" s="15"/>
      <c r="B20" s="15"/>
      <c r="C20" s="15"/>
      <c r="D20" s="15"/>
      <c r="E20" s="15"/>
      <c r="F20" s="147" t="s">
        <v>384</v>
      </c>
      <c r="G20" s="147"/>
    </row>
    <row r="21" spans="1:7" ht="15.75">
      <c r="A21" s="15"/>
      <c r="B21" s="15"/>
      <c r="C21" s="15"/>
      <c r="D21" s="15"/>
      <c r="E21" s="15"/>
      <c r="F21" s="149" t="s">
        <v>428</v>
      </c>
      <c r="G21" s="149"/>
    </row>
    <row r="22" spans="1:7" ht="15.75">
      <c r="A22" s="15"/>
      <c r="B22" s="15"/>
      <c r="C22" s="15"/>
      <c r="D22" s="15"/>
      <c r="E22" s="15"/>
      <c r="F22" s="16"/>
      <c r="G22" s="16"/>
    </row>
    <row r="23" spans="1:7" ht="15.75">
      <c r="A23" s="15"/>
      <c r="B23" s="15"/>
      <c r="C23" s="15"/>
      <c r="D23" s="15"/>
      <c r="E23" s="15"/>
      <c r="F23" s="16"/>
      <c r="G23" s="16"/>
    </row>
    <row r="24" spans="6:7" ht="15.75">
      <c r="F24" s="177"/>
      <c r="G24" s="177"/>
    </row>
  </sheetData>
  <sheetProtection/>
  <mergeCells count="27">
    <mergeCell ref="B14:G14"/>
    <mergeCell ref="A15:G16"/>
    <mergeCell ref="F17:G17"/>
    <mergeCell ref="F18:G18"/>
    <mergeCell ref="F19:G19"/>
    <mergeCell ref="F24:G24"/>
    <mergeCell ref="F20:G20"/>
    <mergeCell ref="F21:G21"/>
    <mergeCell ref="A10:A13"/>
    <mergeCell ref="D10:D11"/>
    <mergeCell ref="E10:E11"/>
    <mergeCell ref="D12:D13"/>
    <mergeCell ref="E12:E13"/>
    <mergeCell ref="A6:G6"/>
    <mergeCell ref="A7:G7"/>
    <mergeCell ref="A8:A9"/>
    <mergeCell ref="B8:B9"/>
    <mergeCell ref="C8:C9"/>
    <mergeCell ref="D8:D9"/>
    <mergeCell ref="F8:F9"/>
    <mergeCell ref="G8:G9"/>
    <mergeCell ref="A1:D1"/>
    <mergeCell ref="E1:G1"/>
    <mergeCell ref="A2:D2"/>
    <mergeCell ref="E2:G2"/>
    <mergeCell ref="A4:G4"/>
    <mergeCell ref="A5:G5"/>
  </mergeCells>
  <printOptions/>
  <pageMargins left="0.61" right="0.2" top="0.6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6">
      <selection activeCell="K21" sqref="K21"/>
    </sheetView>
  </sheetViews>
  <sheetFormatPr defaultColWidth="9.140625" defaultRowHeight="15"/>
  <cols>
    <col min="1" max="1" width="9.140625" style="1" customWidth="1"/>
    <col min="2" max="2" width="12.28125" style="1" customWidth="1"/>
    <col min="3" max="4" width="9.140625" style="1" customWidth="1"/>
    <col min="5" max="5" width="18.28125" style="1" customWidth="1"/>
    <col min="6" max="6" width="28.8515625" style="1" customWidth="1"/>
    <col min="7" max="7" width="9.421875" style="1" customWidth="1"/>
    <col min="8" max="8" width="9.140625" style="1" customWidth="1"/>
    <col min="9" max="9" width="14.140625" style="1" customWidth="1"/>
    <col min="10" max="16384" width="9.140625" style="1" customWidth="1"/>
  </cols>
  <sheetData>
    <row r="1" spans="1:7" s="14" customFormat="1" ht="15">
      <c r="A1" s="105" t="s">
        <v>216</v>
      </c>
      <c r="B1" s="105"/>
      <c r="C1" s="105"/>
      <c r="D1" s="105"/>
      <c r="E1" s="106" t="s">
        <v>218</v>
      </c>
      <c r="F1" s="106"/>
      <c r="G1" s="106"/>
    </row>
    <row r="2" spans="1:7" s="14" customFormat="1" ht="15">
      <c r="A2" s="107" t="s">
        <v>217</v>
      </c>
      <c r="B2" s="107"/>
      <c r="C2" s="107"/>
      <c r="D2" s="107"/>
      <c r="E2" s="107" t="s">
        <v>219</v>
      </c>
      <c r="F2" s="107"/>
      <c r="G2" s="107"/>
    </row>
    <row r="4" spans="1:7" ht="20.25">
      <c r="A4" s="135" t="s">
        <v>130</v>
      </c>
      <c r="B4" s="135"/>
      <c r="C4" s="135"/>
      <c r="D4" s="135"/>
      <c r="E4" s="135"/>
      <c r="F4" s="135"/>
      <c r="G4" s="135"/>
    </row>
    <row r="5" spans="1:7" ht="20.25" customHeight="1">
      <c r="A5" s="103" t="s">
        <v>232</v>
      </c>
      <c r="B5" s="103"/>
      <c r="C5" s="103"/>
      <c r="D5" s="103"/>
      <c r="E5" s="103"/>
      <c r="F5" s="103"/>
      <c r="G5" s="103"/>
    </row>
    <row r="6" spans="1:7" ht="15" customHeight="1">
      <c r="A6" s="103" t="s">
        <v>408</v>
      </c>
      <c r="B6" s="103"/>
      <c r="C6" s="103"/>
      <c r="D6" s="103"/>
      <c r="E6" s="103"/>
      <c r="F6" s="103"/>
      <c r="G6" s="103"/>
    </row>
    <row r="7" spans="1:7" ht="21.75" customHeight="1" thickBot="1">
      <c r="A7" s="104" t="s">
        <v>426</v>
      </c>
      <c r="B7" s="104"/>
      <c r="C7" s="104"/>
      <c r="D7" s="104"/>
      <c r="E7" s="104"/>
      <c r="F7" s="104"/>
      <c r="G7" s="104"/>
    </row>
    <row r="8" spans="1:7" ht="15.75">
      <c r="A8" s="194" t="s">
        <v>0</v>
      </c>
      <c r="B8" s="196" t="s">
        <v>1</v>
      </c>
      <c r="C8" s="196" t="s">
        <v>2</v>
      </c>
      <c r="D8" s="196" t="s">
        <v>3</v>
      </c>
      <c r="E8" s="19" t="s">
        <v>4</v>
      </c>
      <c r="F8" s="196" t="s">
        <v>6</v>
      </c>
      <c r="G8" s="197" t="s">
        <v>7</v>
      </c>
    </row>
    <row r="9" spans="1:7" ht="18.75" customHeight="1">
      <c r="A9" s="195"/>
      <c r="B9" s="193"/>
      <c r="C9" s="193"/>
      <c r="D9" s="193"/>
      <c r="E9" s="47" t="s">
        <v>5</v>
      </c>
      <c r="F9" s="193"/>
      <c r="G9" s="198"/>
    </row>
    <row r="10" spans="1:9" ht="18" customHeight="1">
      <c r="A10" s="187" t="s">
        <v>388</v>
      </c>
      <c r="B10" s="41" t="s">
        <v>8</v>
      </c>
      <c r="C10" s="7" t="s">
        <v>372</v>
      </c>
      <c r="D10" s="189" t="s">
        <v>9</v>
      </c>
      <c r="E10" s="190" t="s">
        <v>412</v>
      </c>
      <c r="F10" s="42" t="s">
        <v>10</v>
      </c>
      <c r="G10" s="43"/>
      <c r="I10" s="1">
        <v>1</v>
      </c>
    </row>
    <row r="11" spans="1:9" ht="18" customHeight="1">
      <c r="A11" s="186"/>
      <c r="B11" s="3" t="s">
        <v>11</v>
      </c>
      <c r="C11" s="7" t="s">
        <v>373</v>
      </c>
      <c r="D11" s="185"/>
      <c r="E11" s="191"/>
      <c r="F11" s="53" t="s">
        <v>13</v>
      </c>
      <c r="G11" s="6"/>
      <c r="I11" s="1">
        <v>2</v>
      </c>
    </row>
    <row r="12" spans="1:9" ht="18" customHeight="1">
      <c r="A12" s="186"/>
      <c r="B12" s="3" t="s">
        <v>8</v>
      </c>
      <c r="C12" s="7" t="s">
        <v>373</v>
      </c>
      <c r="D12" s="192" t="s">
        <v>14</v>
      </c>
      <c r="E12" s="91" t="s">
        <v>383</v>
      </c>
      <c r="F12" s="53" t="s">
        <v>13</v>
      </c>
      <c r="G12" s="6"/>
      <c r="I12" s="1">
        <v>3</v>
      </c>
    </row>
    <row r="13" spans="1:9" ht="18" customHeight="1">
      <c r="A13" s="186"/>
      <c r="B13" s="3" t="s">
        <v>11</v>
      </c>
      <c r="C13" s="7" t="s">
        <v>372</v>
      </c>
      <c r="D13" s="192"/>
      <c r="E13" s="91"/>
      <c r="F13" s="4" t="s">
        <v>10</v>
      </c>
      <c r="G13" s="6"/>
      <c r="I13" s="1">
        <v>4</v>
      </c>
    </row>
    <row r="14" spans="1:9" ht="18" customHeight="1">
      <c r="A14" s="186"/>
      <c r="B14" s="3" t="s">
        <v>8</v>
      </c>
      <c r="C14" s="3" t="s">
        <v>374</v>
      </c>
      <c r="D14" s="180" t="s">
        <v>66</v>
      </c>
      <c r="E14" s="178" t="s">
        <v>410</v>
      </c>
      <c r="F14" s="3" t="s">
        <v>21</v>
      </c>
      <c r="G14" s="6"/>
      <c r="I14" s="1">
        <v>5</v>
      </c>
    </row>
    <row r="15" spans="1:9" ht="18" customHeight="1">
      <c r="A15" s="186"/>
      <c r="B15" s="3" t="s">
        <v>11</v>
      </c>
      <c r="C15" s="3" t="s">
        <v>375</v>
      </c>
      <c r="D15" s="181"/>
      <c r="E15" s="179"/>
      <c r="F15" s="5" t="s">
        <v>23</v>
      </c>
      <c r="G15" s="6"/>
      <c r="I15" s="1">
        <v>6</v>
      </c>
    </row>
    <row r="16" spans="1:9" ht="18" customHeight="1">
      <c r="A16" s="186"/>
      <c r="B16" s="3" t="s">
        <v>8</v>
      </c>
      <c r="C16" s="3" t="s">
        <v>370</v>
      </c>
      <c r="D16" s="180" t="s">
        <v>16</v>
      </c>
      <c r="E16" s="178" t="s">
        <v>382</v>
      </c>
      <c r="F16" s="3" t="s">
        <v>21</v>
      </c>
      <c r="G16" s="6"/>
      <c r="I16" s="1">
        <v>7</v>
      </c>
    </row>
    <row r="17" spans="1:9" ht="18" customHeight="1">
      <c r="A17" s="186"/>
      <c r="B17" s="3" t="s">
        <v>11</v>
      </c>
      <c r="C17" s="3" t="s">
        <v>371</v>
      </c>
      <c r="D17" s="181"/>
      <c r="E17" s="179"/>
      <c r="F17" s="5" t="s">
        <v>23</v>
      </c>
      <c r="G17" s="6"/>
      <c r="I17" s="1">
        <v>8</v>
      </c>
    </row>
    <row r="18" spans="1:9" ht="18" customHeight="1">
      <c r="A18" s="186"/>
      <c r="B18" s="7" t="s">
        <v>8</v>
      </c>
      <c r="C18" s="7" t="s">
        <v>371</v>
      </c>
      <c r="D18" s="183" t="s">
        <v>229</v>
      </c>
      <c r="E18" s="179" t="s">
        <v>411</v>
      </c>
      <c r="F18" s="55" t="s">
        <v>23</v>
      </c>
      <c r="G18" s="6"/>
      <c r="I18" s="1">
        <v>9</v>
      </c>
    </row>
    <row r="19" spans="1:9" ht="18" customHeight="1">
      <c r="A19" s="188"/>
      <c r="B19" s="20" t="s">
        <v>11</v>
      </c>
      <c r="C19" s="20" t="s">
        <v>370</v>
      </c>
      <c r="D19" s="193"/>
      <c r="E19" s="184"/>
      <c r="F19" s="20" t="s">
        <v>21</v>
      </c>
      <c r="G19" s="21"/>
      <c r="I19" s="1">
        <v>10</v>
      </c>
    </row>
    <row r="20" spans="1:9" ht="18" customHeight="1">
      <c r="A20" s="186" t="s">
        <v>388</v>
      </c>
      <c r="B20" s="7" t="s">
        <v>31</v>
      </c>
      <c r="C20" s="7" t="s">
        <v>368</v>
      </c>
      <c r="D20" s="183" t="s">
        <v>9</v>
      </c>
      <c r="E20" s="179" t="s">
        <v>381</v>
      </c>
      <c r="F20" s="8" t="s">
        <v>404</v>
      </c>
      <c r="G20" s="9"/>
      <c r="H20" s="40">
        <v>55</v>
      </c>
      <c r="I20" s="1">
        <v>11</v>
      </c>
    </row>
    <row r="21" spans="1:9" ht="18" customHeight="1">
      <c r="A21" s="186"/>
      <c r="B21" s="3" t="s">
        <v>32</v>
      </c>
      <c r="C21" s="7" t="s">
        <v>369</v>
      </c>
      <c r="D21" s="185"/>
      <c r="E21" s="91"/>
      <c r="F21" s="48" t="s">
        <v>13</v>
      </c>
      <c r="G21" s="6"/>
      <c r="H21" s="40">
        <v>55</v>
      </c>
      <c r="I21" s="1">
        <v>12</v>
      </c>
    </row>
    <row r="22" spans="1:9" ht="18" customHeight="1">
      <c r="A22" s="186"/>
      <c r="B22" s="7" t="s">
        <v>31</v>
      </c>
      <c r="C22" s="7" t="s">
        <v>373</v>
      </c>
      <c r="D22" s="182" t="s">
        <v>229</v>
      </c>
      <c r="E22" s="178" t="s">
        <v>410</v>
      </c>
      <c r="F22" s="48" t="s">
        <v>13</v>
      </c>
      <c r="G22" s="6"/>
      <c r="H22" s="40"/>
      <c r="I22" s="1">
        <v>13</v>
      </c>
    </row>
    <row r="23" spans="1:9" ht="18" customHeight="1">
      <c r="A23" s="186"/>
      <c r="B23" s="3" t="s">
        <v>32</v>
      </c>
      <c r="C23" s="7" t="s">
        <v>372</v>
      </c>
      <c r="D23" s="183"/>
      <c r="E23" s="179"/>
      <c r="F23" s="4" t="s">
        <v>10</v>
      </c>
      <c r="G23" s="6"/>
      <c r="H23" s="40"/>
      <c r="I23" s="1">
        <v>14</v>
      </c>
    </row>
    <row r="24" spans="1:9" ht="18" customHeight="1">
      <c r="A24" s="186"/>
      <c r="B24" s="3" t="s">
        <v>31</v>
      </c>
      <c r="C24" s="3" t="s">
        <v>374</v>
      </c>
      <c r="D24" s="185" t="s">
        <v>14</v>
      </c>
      <c r="E24" s="91" t="s">
        <v>383</v>
      </c>
      <c r="F24" s="3" t="s">
        <v>21</v>
      </c>
      <c r="G24" s="6"/>
      <c r="H24" s="40"/>
      <c r="I24" s="1">
        <v>15</v>
      </c>
    </row>
    <row r="25" spans="1:9" ht="18" customHeight="1">
      <c r="A25" s="186"/>
      <c r="B25" s="3" t="s">
        <v>32</v>
      </c>
      <c r="C25" s="3" t="s">
        <v>375</v>
      </c>
      <c r="D25" s="185"/>
      <c r="E25" s="91"/>
      <c r="F25" s="5" t="s">
        <v>23</v>
      </c>
      <c r="G25" s="6"/>
      <c r="H25" s="40"/>
      <c r="I25" s="1">
        <v>16</v>
      </c>
    </row>
    <row r="26" spans="1:9" ht="18" customHeight="1">
      <c r="A26" s="186"/>
      <c r="B26" s="3" t="s">
        <v>31</v>
      </c>
      <c r="C26" s="3" t="s">
        <v>374</v>
      </c>
      <c r="D26" s="182" t="s">
        <v>16</v>
      </c>
      <c r="E26" s="178" t="s">
        <v>416</v>
      </c>
      <c r="F26" s="3" t="s">
        <v>21</v>
      </c>
      <c r="G26" s="6"/>
      <c r="H26" s="40"/>
      <c r="I26" s="1">
        <v>17</v>
      </c>
    </row>
    <row r="27" spans="1:9" ht="18" customHeight="1">
      <c r="A27" s="186"/>
      <c r="B27" s="3" t="s">
        <v>32</v>
      </c>
      <c r="C27" s="3" t="s">
        <v>375</v>
      </c>
      <c r="D27" s="183"/>
      <c r="E27" s="179"/>
      <c r="F27" s="5" t="s">
        <v>23</v>
      </c>
      <c r="G27" s="6"/>
      <c r="H27" s="40"/>
      <c r="I27" s="1">
        <v>18</v>
      </c>
    </row>
    <row r="28" spans="1:9" ht="18" customHeight="1">
      <c r="A28" s="186"/>
      <c r="B28" s="3" t="s">
        <v>31</v>
      </c>
      <c r="C28" s="3" t="s">
        <v>375</v>
      </c>
      <c r="D28" s="182" t="s">
        <v>15</v>
      </c>
      <c r="E28" s="178" t="s">
        <v>417</v>
      </c>
      <c r="F28" s="5" t="s">
        <v>23</v>
      </c>
      <c r="G28" s="6"/>
      <c r="H28" s="40"/>
      <c r="I28" s="1">
        <v>19</v>
      </c>
    </row>
    <row r="29" spans="1:9" ht="18" customHeight="1" thickBot="1">
      <c r="A29" s="186"/>
      <c r="B29" s="3" t="s">
        <v>32</v>
      </c>
      <c r="C29" s="3" t="s">
        <v>374</v>
      </c>
      <c r="D29" s="183"/>
      <c r="E29" s="179"/>
      <c r="F29" s="3" t="s">
        <v>21</v>
      </c>
      <c r="G29" s="6"/>
      <c r="H29" s="40"/>
      <c r="I29" s="1">
        <v>20</v>
      </c>
    </row>
    <row r="30" spans="1:8" ht="15.75">
      <c r="A30" s="44" t="s">
        <v>221</v>
      </c>
      <c r="B30" s="173"/>
      <c r="C30" s="173"/>
      <c r="D30" s="173"/>
      <c r="E30" s="173"/>
      <c r="F30" s="173"/>
      <c r="G30" s="173"/>
      <c r="H30" s="45"/>
    </row>
    <row r="31" spans="1:7" ht="15.75" customHeight="1">
      <c r="A31" s="174" t="s">
        <v>385</v>
      </c>
      <c r="B31" s="174"/>
      <c r="C31" s="174"/>
      <c r="D31" s="174"/>
      <c r="E31" s="174"/>
      <c r="F31" s="174"/>
      <c r="G31" s="174"/>
    </row>
    <row r="32" spans="1:7" ht="32.25" customHeight="1">
      <c r="A32" s="174"/>
      <c r="B32" s="174"/>
      <c r="C32" s="174"/>
      <c r="D32" s="174"/>
      <c r="E32" s="174"/>
      <c r="F32" s="174"/>
      <c r="G32" s="174"/>
    </row>
    <row r="33" spans="1:7" ht="15.75" customHeight="1">
      <c r="A33" s="46"/>
      <c r="B33" s="46"/>
      <c r="C33" s="46"/>
      <c r="D33" s="46"/>
      <c r="E33" s="46"/>
      <c r="F33" s="148" t="s">
        <v>427</v>
      </c>
      <c r="G33" s="148"/>
    </row>
    <row r="34" spans="1:7" ht="15.75">
      <c r="A34" s="15"/>
      <c r="B34" s="15"/>
      <c r="C34" s="15"/>
      <c r="D34" s="15"/>
      <c r="E34" s="15"/>
      <c r="F34" s="149" t="s">
        <v>222</v>
      </c>
      <c r="G34" s="149"/>
    </row>
    <row r="35" spans="1:7" ht="15.75">
      <c r="A35" s="15"/>
      <c r="B35" s="15"/>
      <c r="C35" s="15"/>
      <c r="D35" s="15"/>
      <c r="E35" s="15"/>
      <c r="F35" s="149" t="s">
        <v>223</v>
      </c>
      <c r="G35" s="149"/>
    </row>
    <row r="36" spans="1:7" ht="15.75">
      <c r="A36" s="15"/>
      <c r="B36" s="15"/>
      <c r="C36" s="15"/>
      <c r="D36" s="15"/>
      <c r="E36" s="15"/>
      <c r="F36" s="147" t="s">
        <v>384</v>
      </c>
      <c r="G36" s="147"/>
    </row>
    <row r="37" spans="1:7" ht="15.75">
      <c r="A37" s="15"/>
      <c r="B37" s="15"/>
      <c r="C37" s="15"/>
      <c r="D37" s="15"/>
      <c r="E37" s="15"/>
      <c r="F37" s="149" t="s">
        <v>428</v>
      </c>
      <c r="G37" s="149"/>
    </row>
    <row r="38" spans="1:7" ht="15.75">
      <c r="A38" s="15"/>
      <c r="B38" s="15"/>
      <c r="C38" s="15"/>
      <c r="D38" s="15"/>
      <c r="E38" s="15"/>
      <c r="F38" s="16"/>
      <c r="G38" s="16"/>
    </row>
    <row r="39" spans="1:7" ht="15.75">
      <c r="A39" s="15"/>
      <c r="B39" s="15"/>
      <c r="C39" s="15"/>
      <c r="D39" s="15"/>
      <c r="E39" s="15"/>
      <c r="F39" s="16"/>
      <c r="G39" s="16"/>
    </row>
    <row r="40" spans="6:7" ht="15.75">
      <c r="F40" s="147"/>
      <c r="G40" s="147"/>
    </row>
  </sheetData>
  <sheetProtection/>
  <autoFilter ref="A9:I35"/>
  <mergeCells count="44">
    <mergeCell ref="F36:G36"/>
    <mergeCell ref="F37:G37"/>
    <mergeCell ref="A1:D1"/>
    <mergeCell ref="E1:G1"/>
    <mergeCell ref="A2:D2"/>
    <mergeCell ref="E2:G2"/>
    <mergeCell ref="A4:G4"/>
    <mergeCell ref="A5:G5"/>
    <mergeCell ref="A6:G6"/>
    <mergeCell ref="A7:G7"/>
    <mergeCell ref="A8:A9"/>
    <mergeCell ref="B8:B9"/>
    <mergeCell ref="C8:C9"/>
    <mergeCell ref="D8:D9"/>
    <mergeCell ref="F8:F9"/>
    <mergeCell ref="G8:G9"/>
    <mergeCell ref="A10:A19"/>
    <mergeCell ref="D10:D11"/>
    <mergeCell ref="E10:E11"/>
    <mergeCell ref="D12:D13"/>
    <mergeCell ref="E12:E13"/>
    <mergeCell ref="D18:D19"/>
    <mergeCell ref="D14:D15"/>
    <mergeCell ref="E14:E15"/>
    <mergeCell ref="F34:G34"/>
    <mergeCell ref="F35:G35"/>
    <mergeCell ref="F40:G40"/>
    <mergeCell ref="A20:A29"/>
    <mergeCell ref="B30:G30"/>
    <mergeCell ref="D28:D29"/>
    <mergeCell ref="E20:E21"/>
    <mergeCell ref="D24:D25"/>
    <mergeCell ref="E24:E25"/>
    <mergeCell ref="A31:G32"/>
    <mergeCell ref="F33:G33"/>
    <mergeCell ref="E28:E29"/>
    <mergeCell ref="D16:D17"/>
    <mergeCell ref="E16:E17"/>
    <mergeCell ref="E22:E23"/>
    <mergeCell ref="D22:D23"/>
    <mergeCell ref="E18:E19"/>
    <mergeCell ref="D20:D21"/>
    <mergeCell ref="D26:D27"/>
    <mergeCell ref="E26:E27"/>
  </mergeCells>
  <printOptions/>
  <pageMargins left="0.47" right="0.2" top="0.2" bottom="0.2" header="0.3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7" sqref="A17:G18"/>
    </sheetView>
  </sheetViews>
  <sheetFormatPr defaultColWidth="9.140625" defaultRowHeight="15"/>
  <cols>
    <col min="1" max="1" width="9.140625" style="1" customWidth="1"/>
    <col min="2" max="2" width="12.28125" style="1" customWidth="1"/>
    <col min="3" max="4" width="9.140625" style="1" customWidth="1"/>
    <col min="5" max="5" width="18.28125" style="1" customWidth="1"/>
    <col min="6" max="6" width="28.8515625" style="1" customWidth="1"/>
    <col min="7" max="7" width="9.421875" style="1" customWidth="1"/>
    <col min="8" max="8" width="9.140625" style="1" customWidth="1"/>
    <col min="9" max="9" width="14.140625" style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7" s="14" customFormat="1" ht="15">
      <c r="A1" s="105" t="s">
        <v>216</v>
      </c>
      <c r="B1" s="105"/>
      <c r="C1" s="105"/>
      <c r="D1" s="105"/>
      <c r="E1" s="106" t="s">
        <v>218</v>
      </c>
      <c r="F1" s="106"/>
      <c r="G1" s="106"/>
    </row>
    <row r="2" spans="1:7" s="14" customFormat="1" ht="15">
      <c r="A2" s="107" t="s">
        <v>217</v>
      </c>
      <c r="B2" s="107"/>
      <c r="C2" s="107"/>
      <c r="D2" s="107"/>
      <c r="E2" s="107" t="s">
        <v>219</v>
      </c>
      <c r="F2" s="107"/>
      <c r="G2" s="107"/>
    </row>
    <row r="4" spans="1:7" ht="20.25">
      <c r="A4" s="135" t="s">
        <v>130</v>
      </c>
      <c r="B4" s="135"/>
      <c r="C4" s="135"/>
      <c r="D4" s="135"/>
      <c r="E4" s="135"/>
      <c r="F4" s="135"/>
      <c r="G4" s="135"/>
    </row>
    <row r="5" spans="1:7" ht="20.25" customHeight="1">
      <c r="A5" s="103" t="s">
        <v>232</v>
      </c>
      <c r="B5" s="103"/>
      <c r="C5" s="103"/>
      <c r="D5" s="103"/>
      <c r="E5" s="103"/>
      <c r="F5" s="103"/>
      <c r="G5" s="103"/>
    </row>
    <row r="6" spans="1:7" ht="15" customHeight="1">
      <c r="A6" s="103" t="s">
        <v>376</v>
      </c>
      <c r="B6" s="103"/>
      <c r="C6" s="103"/>
      <c r="D6" s="103"/>
      <c r="E6" s="103"/>
      <c r="F6" s="103"/>
      <c r="G6" s="103"/>
    </row>
    <row r="7" spans="1:7" ht="16.5" thickBot="1">
      <c r="A7" s="104" t="s">
        <v>231</v>
      </c>
      <c r="B7" s="104"/>
      <c r="C7" s="104"/>
      <c r="D7" s="104"/>
      <c r="E7" s="104"/>
      <c r="F7" s="104"/>
      <c r="G7" s="104"/>
    </row>
    <row r="8" spans="1:7" ht="15.75">
      <c r="A8" s="194" t="s">
        <v>0</v>
      </c>
      <c r="B8" s="196" t="s">
        <v>1</v>
      </c>
      <c r="C8" s="196" t="s">
        <v>2</v>
      </c>
      <c r="D8" s="196" t="s">
        <v>3</v>
      </c>
      <c r="E8" s="19" t="s">
        <v>4</v>
      </c>
      <c r="F8" s="196" t="s">
        <v>6</v>
      </c>
      <c r="G8" s="197" t="s">
        <v>7</v>
      </c>
    </row>
    <row r="9" spans="1:7" ht="12" customHeight="1">
      <c r="A9" s="195"/>
      <c r="B9" s="193"/>
      <c r="C9" s="193"/>
      <c r="D9" s="193"/>
      <c r="E9" s="39" t="s">
        <v>5</v>
      </c>
      <c r="F9" s="193"/>
      <c r="G9" s="198"/>
    </row>
    <row r="10" spans="1:9" ht="19.5" customHeight="1">
      <c r="A10" s="187" t="s">
        <v>387</v>
      </c>
      <c r="B10" s="7" t="s">
        <v>8</v>
      </c>
      <c r="C10" s="7" t="s">
        <v>372</v>
      </c>
      <c r="D10" s="183" t="s">
        <v>9</v>
      </c>
      <c r="E10" s="179" t="s">
        <v>378</v>
      </c>
      <c r="F10" s="8" t="s">
        <v>10</v>
      </c>
      <c r="G10" s="9">
        <f>52+59+53+56+140</f>
        <v>360</v>
      </c>
      <c r="I10" s="1">
        <v>1</v>
      </c>
    </row>
    <row r="11" spans="1:9" ht="19.5" customHeight="1">
      <c r="A11" s="186"/>
      <c r="B11" s="3" t="s">
        <v>11</v>
      </c>
      <c r="C11" s="3" t="s">
        <v>373</v>
      </c>
      <c r="D11" s="185"/>
      <c r="E11" s="91"/>
      <c r="F11" s="38" t="s">
        <v>13</v>
      </c>
      <c r="G11" s="6"/>
      <c r="I11" s="1">
        <v>2</v>
      </c>
    </row>
    <row r="12" spans="1:9" ht="19.5" customHeight="1">
      <c r="A12" s="186"/>
      <c r="B12" s="3" t="s">
        <v>31</v>
      </c>
      <c r="C12" s="3" t="s">
        <v>374</v>
      </c>
      <c r="D12" s="185" t="s">
        <v>14</v>
      </c>
      <c r="E12" s="91" t="s">
        <v>379</v>
      </c>
      <c r="F12" s="3" t="s">
        <v>21</v>
      </c>
      <c r="G12" s="6"/>
      <c r="H12" s="40"/>
      <c r="I12" s="1">
        <v>3</v>
      </c>
    </row>
    <row r="13" spans="1:9" ht="19.5" customHeight="1">
      <c r="A13" s="186"/>
      <c r="B13" s="3" t="s">
        <v>32</v>
      </c>
      <c r="C13" s="3" t="s">
        <v>375</v>
      </c>
      <c r="D13" s="185"/>
      <c r="E13" s="91"/>
      <c r="F13" s="5" t="s">
        <v>23</v>
      </c>
      <c r="G13" s="6"/>
      <c r="H13" s="40"/>
      <c r="I13" s="1">
        <v>4</v>
      </c>
    </row>
    <row r="14" spans="1:9" ht="19.5" customHeight="1">
      <c r="A14" s="186"/>
      <c r="B14" s="3" t="s">
        <v>31</v>
      </c>
      <c r="C14" s="3" t="s">
        <v>375</v>
      </c>
      <c r="D14" s="182" t="s">
        <v>15</v>
      </c>
      <c r="E14" s="178" t="s">
        <v>380</v>
      </c>
      <c r="F14" s="5" t="s">
        <v>23</v>
      </c>
      <c r="G14" s="6"/>
      <c r="H14" s="40"/>
      <c r="I14" s="1">
        <v>5</v>
      </c>
    </row>
    <row r="15" spans="1:9" ht="19.5" customHeight="1" thickBot="1">
      <c r="A15" s="199"/>
      <c r="B15" s="3" t="s">
        <v>32</v>
      </c>
      <c r="C15" s="3" t="s">
        <v>374</v>
      </c>
      <c r="D15" s="183"/>
      <c r="E15" s="179"/>
      <c r="F15" s="3" t="s">
        <v>21</v>
      </c>
      <c r="G15" s="6"/>
      <c r="H15" s="40"/>
      <c r="I15" s="1">
        <v>6</v>
      </c>
    </row>
    <row r="16" spans="1:8" ht="15.75">
      <c r="A16" s="44" t="s">
        <v>221</v>
      </c>
      <c r="B16" s="173"/>
      <c r="C16" s="173"/>
      <c r="D16" s="173"/>
      <c r="E16" s="173"/>
      <c r="F16" s="173"/>
      <c r="G16" s="173"/>
      <c r="H16" s="45"/>
    </row>
    <row r="17" spans="1:7" ht="15.75" customHeight="1">
      <c r="A17" s="174" t="s">
        <v>385</v>
      </c>
      <c r="B17" s="174"/>
      <c r="C17" s="174"/>
      <c r="D17" s="174"/>
      <c r="E17" s="174"/>
      <c r="F17" s="174"/>
      <c r="G17" s="174"/>
    </row>
    <row r="18" spans="1:7" ht="32.25" customHeight="1">
      <c r="A18" s="174"/>
      <c r="B18" s="174"/>
      <c r="C18" s="174"/>
      <c r="D18" s="174"/>
      <c r="E18" s="174"/>
      <c r="F18" s="174"/>
      <c r="G18" s="174"/>
    </row>
    <row r="19" spans="1:7" ht="15.75" customHeight="1">
      <c r="A19" s="37"/>
      <c r="B19" s="37"/>
      <c r="C19" s="37"/>
      <c r="D19" s="37"/>
      <c r="E19" s="37"/>
      <c r="F19" s="175" t="s">
        <v>386</v>
      </c>
      <c r="G19" s="175"/>
    </row>
    <row r="20" spans="1:7" ht="15.75">
      <c r="A20" s="15"/>
      <c r="B20" s="15"/>
      <c r="C20" s="15"/>
      <c r="D20" s="15"/>
      <c r="E20" s="15"/>
      <c r="F20" s="176" t="s">
        <v>222</v>
      </c>
      <c r="G20" s="176"/>
    </row>
    <row r="21" spans="1:7" ht="15.75">
      <c r="A21" s="15"/>
      <c r="B21" s="15"/>
      <c r="C21" s="15"/>
      <c r="D21" s="15"/>
      <c r="E21" s="15"/>
      <c r="F21" s="176" t="s">
        <v>223</v>
      </c>
      <c r="G21" s="176"/>
    </row>
    <row r="22" spans="1:7" ht="15.75">
      <c r="A22" s="15"/>
      <c r="B22" s="15"/>
      <c r="C22" s="15"/>
      <c r="D22" s="15"/>
      <c r="E22" s="15"/>
      <c r="F22" s="16"/>
      <c r="G22" s="16"/>
    </row>
    <row r="23" spans="1:7" ht="15.75">
      <c r="A23" s="15"/>
      <c r="B23" s="15"/>
      <c r="C23" s="15"/>
      <c r="D23" s="15"/>
      <c r="E23" s="15"/>
      <c r="F23" s="16"/>
      <c r="G23" s="16"/>
    </row>
    <row r="24" spans="1:7" ht="15.75">
      <c r="A24" s="15"/>
      <c r="B24" s="15"/>
      <c r="C24" s="15"/>
      <c r="D24" s="15"/>
      <c r="E24" s="15"/>
      <c r="F24" s="16"/>
      <c r="G24" s="16"/>
    </row>
    <row r="25" spans="1:7" ht="15.75">
      <c r="A25" s="15"/>
      <c r="B25" s="15"/>
      <c r="C25" s="15"/>
      <c r="D25" s="15"/>
      <c r="E25" s="15"/>
      <c r="F25" s="16"/>
      <c r="G25" s="16"/>
    </row>
    <row r="26" spans="6:7" ht="15.75">
      <c r="F26" s="147" t="s">
        <v>384</v>
      </c>
      <c r="G26" s="147"/>
    </row>
  </sheetData>
  <sheetProtection/>
  <autoFilter ref="A9:I21"/>
  <mergeCells count="27">
    <mergeCell ref="A1:D1"/>
    <mergeCell ref="E1:G1"/>
    <mergeCell ref="A2:D2"/>
    <mergeCell ref="E2:G2"/>
    <mergeCell ref="A4:G4"/>
    <mergeCell ref="A5:G5"/>
    <mergeCell ref="A6:G6"/>
    <mergeCell ref="A7:G7"/>
    <mergeCell ref="A8:A9"/>
    <mergeCell ref="B8:B9"/>
    <mergeCell ref="C8:C9"/>
    <mergeCell ref="D8:D9"/>
    <mergeCell ref="F8:F9"/>
    <mergeCell ref="G8:G9"/>
    <mergeCell ref="D12:D13"/>
    <mergeCell ref="E12:E13"/>
    <mergeCell ref="A10:A15"/>
    <mergeCell ref="D14:D15"/>
    <mergeCell ref="E14:E15"/>
    <mergeCell ref="D10:D11"/>
    <mergeCell ref="E10:E11"/>
    <mergeCell ref="F19:G19"/>
    <mergeCell ref="F20:G20"/>
    <mergeCell ref="F21:G21"/>
    <mergeCell ref="F26:G26"/>
    <mergeCell ref="A17:G18"/>
    <mergeCell ref="B16:G16"/>
  </mergeCells>
  <printOptions/>
  <pageMargins left="0.29" right="0.38" top="0.26" bottom="0.23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2022-06-29T03:13:05Z</cp:lastPrinted>
  <dcterms:created xsi:type="dcterms:W3CDTF">2018-04-17T08:06:56Z</dcterms:created>
  <dcterms:modified xsi:type="dcterms:W3CDTF">2022-06-29T08:19:18Z</dcterms:modified>
  <cp:category/>
  <cp:version/>
  <cp:contentType/>
  <cp:contentStatus/>
</cp:coreProperties>
</file>